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/>
  <mc:AlternateContent xmlns:mc="http://schemas.openxmlformats.org/markup-compatibility/2006">
    <mc:Choice Requires="x15">
      <x15ac:absPath xmlns:x15ac="http://schemas.microsoft.com/office/spreadsheetml/2010/11/ac" url="C:\Users\HP\Desktop\hb\UT\"/>
    </mc:Choice>
  </mc:AlternateContent>
  <xr:revisionPtr revIDLastSave="0" documentId="13_ncr:1_{59849054-A9DD-4C94-8624-341419DDDC24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techn...'!$C$129:$K$383</definedName>
    <definedName name="_xlnm._FilterDatabase" localSheetId="2" hidden="1">'D.1.4.4 - Vytápění'!$C$136:$K$275</definedName>
    <definedName name="_xlnm._FilterDatabase" localSheetId="3" hidden="1">'IO 01 - Vodovodní přípojka'!$C$126:$K$189</definedName>
    <definedName name="_xlnm._FilterDatabase" localSheetId="4" hidden="1">'IO 02 - Přípojka jednotné...'!$C$131:$K$225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jednotné...'!$131:$131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techn...'!$C$115:$K$383</definedName>
    <definedName name="_xlnm.Print_Area" localSheetId="2">'D.1.4.4 - Vytápění'!$C$4:$J$76,'D.1.4.4 - Vytápění'!$C$82:$J$116,'D.1.4.4 - Vytápění'!$C$122:$K$275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jednotné...'!$C$82:$J$111,'IO 02 - Přípojka jednotné...'!$C$117:$K$225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263" i="3" l="1"/>
  <c r="BK263" i="3"/>
  <c r="J39" i="5" l="1"/>
  <c r="J38" i="5"/>
  <c r="AY99" i="1" s="1"/>
  <c r="J37" i="5"/>
  <c r="AX99" i="1" s="1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1" i="5"/>
  <c r="BH221" i="5"/>
  <c r="BG221" i="5"/>
  <c r="BE221" i="5"/>
  <c r="T221" i="5"/>
  <c r="R221" i="5"/>
  <c r="P221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3" i="5"/>
  <c r="BH213" i="5"/>
  <c r="BG213" i="5"/>
  <c r="BE213" i="5"/>
  <c r="T213" i="5"/>
  <c r="T212" i="5" s="1"/>
  <c r="R213" i="5"/>
  <c r="R212" i="5"/>
  <c r="P213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0" i="5"/>
  <c r="BH200" i="5"/>
  <c r="BG200" i="5"/>
  <c r="BE200" i="5"/>
  <c r="T200" i="5"/>
  <c r="R200" i="5"/>
  <c r="P200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5" i="5"/>
  <c r="BH185" i="5"/>
  <c r="BG185" i="5"/>
  <c r="BE185" i="5"/>
  <c r="T185" i="5"/>
  <c r="R185" i="5"/>
  <c r="P185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79" i="5"/>
  <c r="BH179" i="5"/>
  <c r="BG179" i="5"/>
  <c r="BE179" i="5"/>
  <c r="T179" i="5"/>
  <c r="T178" i="5"/>
  <c r="R179" i="5"/>
  <c r="R178" i="5" s="1"/>
  <c r="P179" i="5"/>
  <c r="P178" i="5"/>
  <c r="BI176" i="5"/>
  <c r="BH176" i="5"/>
  <c r="BG176" i="5"/>
  <c r="BE176" i="5"/>
  <c r="T176" i="5"/>
  <c r="R176" i="5"/>
  <c r="P176" i="5"/>
  <c r="BI174" i="5"/>
  <c r="BH174" i="5"/>
  <c r="BG174" i="5"/>
  <c r="BE174" i="5"/>
  <c r="T174" i="5"/>
  <c r="R174" i="5"/>
  <c r="P174" i="5"/>
  <c r="BI169" i="5"/>
  <c r="BH169" i="5"/>
  <c r="BG169" i="5"/>
  <c r="BE169" i="5"/>
  <c r="T169" i="5"/>
  <c r="R169" i="5"/>
  <c r="P169" i="5"/>
  <c r="BI167" i="5"/>
  <c r="BH167" i="5"/>
  <c r="BG167" i="5"/>
  <c r="BE167" i="5"/>
  <c r="T167" i="5"/>
  <c r="R167" i="5"/>
  <c r="P167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J128" i="5"/>
  <c r="F128" i="5"/>
  <c r="F126" i="5"/>
  <c r="E124" i="5"/>
  <c r="J93" i="5"/>
  <c r="F93" i="5"/>
  <c r="F91" i="5"/>
  <c r="E89" i="5"/>
  <c r="J26" i="5"/>
  <c r="E26" i="5"/>
  <c r="J94" i="5" s="1"/>
  <c r="J25" i="5"/>
  <c r="J20" i="5"/>
  <c r="E20" i="5"/>
  <c r="F129" i="5"/>
  <c r="J19" i="5"/>
  <c r="J14" i="5"/>
  <c r="J91" i="5" s="1"/>
  <c r="E7" i="5"/>
  <c r="E85" i="5"/>
  <c r="J39" i="4"/>
  <c r="J38" i="4"/>
  <c r="AY98" i="1"/>
  <c r="J37" i="4"/>
  <c r="AX98" i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 s="1"/>
  <c r="R185" i="4"/>
  <c r="R184" i="4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/>
  <c r="R158" i="4"/>
  <c r="R157" i="4" s="1"/>
  <c r="P158" i="4"/>
  <c r="P157" i="4" s="1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94" i="4" s="1"/>
  <c r="J25" i="4"/>
  <c r="J20" i="4"/>
  <c r="E20" i="4"/>
  <c r="F124" i="4"/>
  <c r="J19" i="4"/>
  <c r="J14" i="4"/>
  <c r="J121" i="4"/>
  <c r="E7" i="4"/>
  <c r="E85" i="4"/>
  <c r="J39" i="3"/>
  <c r="J38" i="3"/>
  <c r="AY97" i="1"/>
  <c r="J37" i="3"/>
  <c r="AX97" i="1"/>
  <c r="BI275" i="3"/>
  <c r="BH275" i="3"/>
  <c r="BG275" i="3"/>
  <c r="BE275" i="3"/>
  <c r="T275" i="3"/>
  <c r="T274" i="3"/>
  <c r="R275" i="3"/>
  <c r="R274" i="3"/>
  <c r="P275" i="3"/>
  <c r="P274" i="3" s="1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69" i="3"/>
  <c r="BH269" i="3"/>
  <c r="BG269" i="3"/>
  <c r="BE269" i="3"/>
  <c r="T269" i="3"/>
  <c r="T268" i="3"/>
  <c r="R269" i="3"/>
  <c r="R268" i="3"/>
  <c r="P269" i="3"/>
  <c r="P268" i="3" s="1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4" i="3"/>
  <c r="BH264" i="3"/>
  <c r="BG264" i="3"/>
  <c r="BE264" i="3"/>
  <c r="T264" i="3"/>
  <c r="R264" i="3"/>
  <c r="P264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/>
  <c r="R200" i="3"/>
  <c r="R199" i="3" s="1"/>
  <c r="P200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/>
  <c r="R175" i="3"/>
  <c r="R174" i="3" s="1"/>
  <c r="P175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134" i="3" s="1"/>
  <c r="J25" i="3"/>
  <c r="J20" i="3"/>
  <c r="E20" i="3"/>
  <c r="F134" i="3" s="1"/>
  <c r="J19" i="3"/>
  <c r="J14" i="3"/>
  <c r="J131" i="3"/>
  <c r="E7" i="3"/>
  <c r="E125" i="3"/>
  <c r="J39" i="2"/>
  <c r="J38" i="2"/>
  <c r="AY96" i="1"/>
  <c r="J37" i="2"/>
  <c r="AX96" i="1"/>
  <c r="BI383" i="2"/>
  <c r="BH383" i="2"/>
  <c r="BG383" i="2"/>
  <c r="BE383" i="2"/>
  <c r="T383" i="2"/>
  <c r="T382" i="2"/>
  <c r="R383" i="2"/>
  <c r="R382" i="2"/>
  <c r="P383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3" i="2"/>
  <c r="BH333" i="2"/>
  <c r="BG333" i="2"/>
  <c r="BE333" i="2"/>
  <c r="T333" i="2"/>
  <c r="R333" i="2"/>
  <c r="P333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3" i="2"/>
  <c r="BH303" i="2"/>
  <c r="BG303" i="2"/>
  <c r="BE303" i="2"/>
  <c r="T303" i="2"/>
  <c r="R303" i="2"/>
  <c r="P303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T289" i="2"/>
  <c r="R290" i="2"/>
  <c r="R289" i="2"/>
  <c r="P290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51" i="2"/>
  <c r="BH251" i="2"/>
  <c r="BG251" i="2"/>
  <c r="BE251" i="2"/>
  <c r="T251" i="2"/>
  <c r="T250" i="2"/>
  <c r="R251" i="2"/>
  <c r="R250" i="2"/>
  <c r="P251" i="2"/>
  <c r="P250" i="2"/>
  <c r="BI248" i="2"/>
  <c r="BH248" i="2"/>
  <c r="BG248" i="2"/>
  <c r="BE248" i="2"/>
  <c r="T248" i="2"/>
  <c r="R248" i="2"/>
  <c r="P248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71" i="2"/>
  <c r="BH171" i="2"/>
  <c r="BG171" i="2"/>
  <c r="BE171" i="2"/>
  <c r="T171" i="2"/>
  <c r="R171" i="2"/>
  <c r="P171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127" i="2" s="1"/>
  <c r="J25" i="2"/>
  <c r="J20" i="2"/>
  <c r="E20" i="2"/>
  <c r="F94" i="2"/>
  <c r="J19" i="2"/>
  <c r="J14" i="2"/>
  <c r="J124" i="2"/>
  <c r="E7" i="2"/>
  <c r="E118" i="2"/>
  <c r="L90" i="1"/>
  <c r="AM90" i="1"/>
  <c r="AM89" i="1"/>
  <c r="L89" i="1"/>
  <c r="AM87" i="1"/>
  <c r="L87" i="1"/>
  <c r="L85" i="1"/>
  <c r="L84" i="1"/>
  <c r="BK225" i="5"/>
  <c r="BK224" i="5"/>
  <c r="BK221" i="5"/>
  <c r="BK219" i="5"/>
  <c r="J218" i="5"/>
  <c r="J217" i="5"/>
  <c r="J216" i="5"/>
  <c r="BK213" i="5"/>
  <c r="BK211" i="5"/>
  <c r="J210" i="5"/>
  <c r="BK209" i="5"/>
  <c r="BK207" i="5"/>
  <c r="J206" i="5"/>
  <c r="J204" i="5"/>
  <c r="J200" i="5"/>
  <c r="J192" i="5"/>
  <c r="BK190" i="5"/>
  <c r="J189" i="5"/>
  <c r="BK185" i="5"/>
  <c r="J183" i="5"/>
  <c r="J182" i="5"/>
  <c r="BK174" i="5"/>
  <c r="J167" i="5"/>
  <c r="BK164" i="5"/>
  <c r="J162" i="5"/>
  <c r="J161" i="5"/>
  <c r="BK150" i="5"/>
  <c r="BK142" i="5"/>
  <c r="J140" i="5"/>
  <c r="J189" i="4"/>
  <c r="BK188" i="4"/>
  <c r="J185" i="4"/>
  <c r="J183" i="4"/>
  <c r="BK182" i="4"/>
  <c r="J181" i="4"/>
  <c r="J180" i="4"/>
  <c r="BK179" i="4"/>
  <c r="J178" i="4"/>
  <c r="J175" i="4"/>
  <c r="J174" i="4"/>
  <c r="J173" i="4"/>
  <c r="J171" i="4"/>
  <c r="BK170" i="4"/>
  <c r="BK168" i="4"/>
  <c r="J167" i="4"/>
  <c r="J161" i="4"/>
  <c r="J158" i="4"/>
  <c r="BK155" i="4"/>
  <c r="J151" i="4"/>
  <c r="BK143" i="4"/>
  <c r="BK142" i="4"/>
  <c r="J136" i="4"/>
  <c r="BK273" i="3"/>
  <c r="J269" i="3"/>
  <c r="J267" i="3"/>
  <c r="J266" i="3"/>
  <c r="BK264" i="3"/>
  <c r="J262" i="3"/>
  <c r="BK261" i="3"/>
  <c r="J257" i="3"/>
  <c r="BK255" i="3"/>
  <c r="J254" i="3"/>
  <c r="BK251" i="3"/>
  <c r="BK250" i="3"/>
  <c r="BK249" i="3"/>
  <c r="BK246" i="3"/>
  <c r="BK245" i="3"/>
  <c r="BK244" i="3"/>
  <c r="BK239" i="3"/>
  <c r="J230" i="3"/>
  <c r="J229" i="3"/>
  <c r="J228" i="3"/>
  <c r="J226" i="3"/>
  <c r="J224" i="3"/>
  <c r="J217" i="3"/>
  <c r="BK215" i="3"/>
  <c r="BK195" i="3"/>
  <c r="J194" i="3"/>
  <c r="J192" i="3"/>
  <c r="J184" i="3"/>
  <c r="J182" i="3"/>
  <c r="BK173" i="3"/>
  <c r="J172" i="3"/>
  <c r="J162" i="3"/>
  <c r="BK155" i="3"/>
  <c r="J152" i="3"/>
  <c r="J143" i="3"/>
  <c r="J381" i="2"/>
  <c r="BK380" i="2"/>
  <c r="BK376" i="2"/>
  <c r="J369" i="2"/>
  <c r="BK364" i="2"/>
  <c r="BK362" i="2"/>
  <c r="BK360" i="2"/>
  <c r="BK358" i="2"/>
  <c r="BK356" i="2"/>
  <c r="BK353" i="2"/>
  <c r="J349" i="2"/>
  <c r="J343" i="2"/>
  <c r="BK342" i="2"/>
  <c r="J340" i="2"/>
  <c r="J333" i="2"/>
  <c r="BK328" i="2"/>
  <c r="BK326" i="2"/>
  <c r="J320" i="2"/>
  <c r="J316" i="2"/>
  <c r="J303" i="2"/>
  <c r="J296" i="2"/>
  <c r="J295" i="2"/>
  <c r="J294" i="2"/>
  <c r="BK293" i="2"/>
  <c r="J290" i="2"/>
  <c r="J208" i="2"/>
  <c r="BK206" i="2"/>
  <c r="J186" i="2"/>
  <c r="AS95" i="1"/>
  <c r="J225" i="5"/>
  <c r="J224" i="5"/>
  <c r="J221" i="5"/>
  <c r="J219" i="5"/>
  <c r="BK218" i="5"/>
  <c r="BK217" i="5"/>
  <c r="BK216" i="5"/>
  <c r="J213" i="5"/>
  <c r="J211" i="5"/>
  <c r="BK210" i="5"/>
  <c r="J207" i="5"/>
  <c r="BK206" i="5"/>
  <c r="BK204" i="5"/>
  <c r="BK203" i="5"/>
  <c r="J198" i="5"/>
  <c r="BK197" i="5"/>
  <c r="BK195" i="5"/>
  <c r="BK194" i="5"/>
  <c r="J193" i="5"/>
  <c r="BK192" i="5"/>
  <c r="J191" i="5"/>
  <c r="BK189" i="5"/>
  <c r="BK188" i="5"/>
  <c r="BK183" i="5"/>
  <c r="BK176" i="5"/>
  <c r="J174" i="5"/>
  <c r="BK169" i="5"/>
  <c r="J164" i="5"/>
  <c r="BK162" i="5"/>
  <c r="BK161" i="5"/>
  <c r="BK159" i="5"/>
  <c r="J155" i="5"/>
  <c r="J151" i="5"/>
  <c r="BK145" i="5"/>
  <c r="BK141" i="5"/>
  <c r="BK140" i="5"/>
  <c r="BK138" i="5"/>
  <c r="J136" i="5"/>
  <c r="BK183" i="4"/>
  <c r="J179" i="4"/>
  <c r="BK174" i="4"/>
  <c r="BK172" i="4"/>
  <c r="BK169" i="4"/>
  <c r="J168" i="4"/>
  <c r="J165" i="4"/>
  <c r="J164" i="4"/>
  <c r="J162" i="4"/>
  <c r="J153" i="4"/>
  <c r="J147" i="4"/>
  <c r="J143" i="4"/>
  <c r="J142" i="4"/>
  <c r="BK141" i="4"/>
  <c r="J137" i="4"/>
  <c r="BK136" i="4"/>
  <c r="BK130" i="4"/>
  <c r="J273" i="3"/>
  <c r="J272" i="3"/>
  <c r="J261" i="3"/>
  <c r="BK260" i="3"/>
  <c r="BK258" i="3"/>
  <c r="BK257" i="3"/>
  <c r="BK256" i="3"/>
  <c r="BK252" i="3"/>
  <c r="J251" i="3"/>
  <c r="J245" i="3"/>
  <c r="BK243" i="3"/>
  <c r="BK242" i="3"/>
  <c r="J241" i="3"/>
  <c r="BK237" i="3"/>
  <c r="BK230" i="3"/>
  <c r="BK228" i="3"/>
  <c r="BK227" i="3"/>
  <c r="BK222" i="3"/>
  <c r="J221" i="3"/>
  <c r="J220" i="3"/>
  <c r="J219" i="3"/>
  <c r="BK213" i="3"/>
  <c r="J211" i="3"/>
  <c r="BK209" i="3"/>
  <c r="J203" i="3"/>
  <c r="BK198" i="3"/>
  <c r="BK196" i="3"/>
  <c r="J195" i="3"/>
  <c r="J191" i="3"/>
  <c r="J188" i="3"/>
  <c r="BK182" i="3"/>
  <c r="BK181" i="3"/>
  <c r="BK180" i="3"/>
  <c r="J179" i="3"/>
  <c r="J178" i="3"/>
  <c r="BK171" i="3"/>
  <c r="J170" i="3"/>
  <c r="BK168" i="3"/>
  <c r="BK166" i="3"/>
  <c r="J159" i="3"/>
  <c r="BK150" i="3"/>
  <c r="BK147" i="3"/>
  <c r="BK143" i="3"/>
  <c r="BK371" i="2"/>
  <c r="J368" i="2"/>
  <c r="BK367" i="2"/>
  <c r="BK365" i="2"/>
  <c r="J362" i="2"/>
  <c r="J354" i="2"/>
  <c r="J353" i="2"/>
  <c r="BK351" i="2"/>
  <c r="BK347" i="2"/>
  <c r="BK345" i="2"/>
  <c r="J328" i="2"/>
  <c r="BK324" i="2"/>
  <c r="BK320" i="2"/>
  <c r="J318" i="2"/>
  <c r="J317" i="2"/>
  <c r="BK316" i="2"/>
  <c r="BK308" i="2"/>
  <c r="BK298" i="2"/>
  <c r="J297" i="2"/>
  <c r="BK296" i="2"/>
  <c r="J293" i="2"/>
  <c r="BK288" i="2"/>
  <c r="J212" i="2"/>
  <c r="BK210" i="2"/>
  <c r="BK208" i="2"/>
  <c r="J206" i="2"/>
  <c r="J204" i="2"/>
  <c r="J187" i="2"/>
  <c r="BK186" i="2"/>
  <c r="J151" i="2"/>
  <c r="J133" i="2"/>
  <c r="J194" i="5"/>
  <c r="BK193" i="5"/>
  <c r="J190" i="5"/>
  <c r="J188" i="5"/>
  <c r="J185" i="5"/>
  <c r="BK182" i="5"/>
  <c r="J179" i="5"/>
  <c r="J169" i="5"/>
  <c r="BK167" i="5"/>
  <c r="J159" i="5"/>
  <c r="BK155" i="5"/>
  <c r="BK154" i="5"/>
  <c r="J143" i="5"/>
  <c r="J142" i="5"/>
  <c r="J138" i="5"/>
  <c r="J135" i="5"/>
  <c r="J188" i="4"/>
  <c r="BK185" i="4"/>
  <c r="J182" i="4"/>
  <c r="BK180" i="4"/>
  <c r="J177" i="4"/>
  <c r="J176" i="4"/>
  <c r="BK175" i="4"/>
  <c r="J170" i="4"/>
  <c r="J169" i="4"/>
  <c r="BK167" i="4"/>
  <c r="J166" i="4"/>
  <c r="BK153" i="4"/>
  <c r="J149" i="4"/>
  <c r="BK147" i="4"/>
  <c r="BK137" i="4"/>
  <c r="J130" i="4"/>
  <c r="BK275" i="3"/>
  <c r="J275" i="3"/>
  <c r="BK272" i="3"/>
  <c r="J264" i="3"/>
  <c r="BK262" i="3"/>
  <c r="J260" i="3"/>
  <c r="J258" i="3"/>
  <c r="J255" i="3"/>
  <c r="BK254" i="3"/>
  <c r="BK253" i="3"/>
  <c r="J249" i="3"/>
  <c r="J247" i="3"/>
  <c r="J243" i="3"/>
  <c r="J242" i="3"/>
  <c r="BK241" i="3"/>
  <c r="J240" i="3"/>
  <c r="J239" i="3"/>
  <c r="J235" i="3"/>
  <c r="BK231" i="3"/>
  <c r="BK229" i="3"/>
  <c r="BK226" i="3"/>
  <c r="BK223" i="3"/>
  <c r="BK220" i="3"/>
  <c r="BK217" i="3"/>
  <c r="BK211" i="3"/>
  <c r="J207" i="3"/>
  <c r="BK205" i="3"/>
  <c r="BK203" i="3"/>
  <c r="BK200" i="3"/>
  <c r="J198" i="3"/>
  <c r="J196" i="3"/>
  <c r="J193" i="3"/>
  <c r="BK192" i="3"/>
  <c r="BK190" i="3"/>
  <c r="J189" i="3"/>
  <c r="BK187" i="3"/>
  <c r="J186" i="3"/>
  <c r="BK184" i="3"/>
  <c r="J180" i="3"/>
  <c r="BK175" i="3"/>
  <c r="J173" i="3"/>
  <c r="BK172" i="3"/>
  <c r="J171" i="3"/>
  <c r="BK170" i="3"/>
  <c r="J168" i="3"/>
  <c r="J166" i="3"/>
  <c r="BK162" i="3"/>
  <c r="J160" i="3"/>
  <c r="BK159" i="3"/>
  <c r="J155" i="3"/>
  <c r="BK153" i="3"/>
  <c r="BK151" i="3"/>
  <c r="BK146" i="3"/>
  <c r="BK142" i="3"/>
  <c r="J140" i="3"/>
  <c r="BK383" i="2"/>
  <c r="J383" i="2"/>
  <c r="BK381" i="2"/>
  <c r="J379" i="2"/>
  <c r="BK378" i="2"/>
  <c r="J376" i="2"/>
  <c r="BK368" i="2"/>
  <c r="J365" i="2"/>
  <c r="BK354" i="2"/>
  <c r="J345" i="2"/>
  <c r="BK340" i="2"/>
  <c r="BK338" i="2"/>
  <c r="BK333" i="2"/>
  <c r="J326" i="2"/>
  <c r="BK322" i="2"/>
  <c r="BK321" i="2"/>
  <c r="BK318" i="2"/>
  <c r="BK317" i="2"/>
  <c r="J315" i="2"/>
  <c r="BK310" i="2"/>
  <c r="BK303" i="2"/>
  <c r="BK295" i="2"/>
  <c r="BK287" i="2"/>
  <c r="J251" i="2"/>
  <c r="BK248" i="2"/>
  <c r="BK212" i="2"/>
  <c r="BK204" i="2"/>
  <c r="BK187" i="2"/>
  <c r="BK171" i="2"/>
  <c r="BK151" i="2"/>
  <c r="BK150" i="2"/>
  <c r="J209" i="5"/>
  <c r="J203" i="5"/>
  <c r="BK200" i="5"/>
  <c r="BK198" i="5"/>
  <c r="J197" i="5"/>
  <c r="J195" i="5"/>
  <c r="BK191" i="5"/>
  <c r="BK179" i="5"/>
  <c r="J176" i="5"/>
  <c r="J154" i="5"/>
  <c r="BK151" i="5"/>
  <c r="J150" i="5"/>
  <c r="J145" i="5"/>
  <c r="BK143" i="5"/>
  <c r="J141" i="5"/>
  <c r="BK136" i="5"/>
  <c r="BK135" i="5"/>
  <c r="BK189" i="4"/>
  <c r="BK181" i="4"/>
  <c r="BK178" i="4"/>
  <c r="BK177" i="4"/>
  <c r="BK176" i="4"/>
  <c r="BK173" i="4"/>
  <c r="J172" i="4"/>
  <c r="BK171" i="4"/>
  <c r="BK166" i="4"/>
  <c r="BK165" i="4"/>
  <c r="BK164" i="4"/>
  <c r="BK162" i="4"/>
  <c r="BK161" i="4"/>
  <c r="BK158" i="4"/>
  <c r="J155" i="4"/>
  <c r="BK151" i="4"/>
  <c r="BK149" i="4"/>
  <c r="J141" i="4"/>
  <c r="BK269" i="3"/>
  <c r="BK267" i="3"/>
  <c r="BK266" i="3"/>
  <c r="J256" i="3"/>
  <c r="J253" i="3"/>
  <c r="J252" i="3"/>
  <c r="J250" i="3"/>
  <c r="BK247" i="3"/>
  <c r="J246" i="3"/>
  <c r="J244" i="3"/>
  <c r="BK240" i="3"/>
  <c r="J237" i="3"/>
  <c r="BK235" i="3"/>
  <c r="J231" i="3"/>
  <c r="J227" i="3"/>
  <c r="BK224" i="3"/>
  <c r="J223" i="3"/>
  <c r="J222" i="3"/>
  <c r="BK221" i="3"/>
  <c r="BK219" i="3"/>
  <c r="J215" i="3"/>
  <c r="J213" i="3"/>
  <c r="J209" i="3"/>
  <c r="BK207" i="3"/>
  <c r="J205" i="3"/>
  <c r="J200" i="3"/>
  <c r="BK194" i="3"/>
  <c r="BK193" i="3"/>
  <c r="BK191" i="3"/>
  <c r="J190" i="3"/>
  <c r="BK189" i="3"/>
  <c r="BK188" i="3"/>
  <c r="J187" i="3"/>
  <c r="BK186" i="3"/>
  <c r="J181" i="3"/>
  <c r="BK179" i="3"/>
  <c r="BK178" i="3"/>
  <c r="J175" i="3"/>
  <c r="BK160" i="3"/>
  <c r="J153" i="3"/>
  <c r="BK152" i="3"/>
  <c r="J151" i="3"/>
  <c r="J150" i="3"/>
  <c r="J147" i="3"/>
  <c r="J146" i="3"/>
  <c r="J142" i="3"/>
  <c r="BK140" i="3"/>
  <c r="J380" i="2"/>
  <c r="BK379" i="2"/>
  <c r="J378" i="2"/>
  <c r="J371" i="2"/>
  <c r="BK369" i="2"/>
  <c r="J367" i="2"/>
  <c r="J364" i="2"/>
  <c r="J360" i="2"/>
  <c r="J358" i="2"/>
  <c r="J356" i="2"/>
  <c r="J351" i="2"/>
  <c r="BK349" i="2"/>
  <c r="J347" i="2"/>
  <c r="BK343" i="2"/>
  <c r="J342" i="2"/>
  <c r="J338" i="2"/>
  <c r="J324" i="2"/>
  <c r="J322" i="2"/>
  <c r="J321" i="2"/>
  <c r="BK315" i="2"/>
  <c r="J310" i="2"/>
  <c r="J308" i="2"/>
  <c r="J298" i="2"/>
  <c r="BK297" i="2"/>
  <c r="BK294" i="2"/>
  <c r="BK290" i="2"/>
  <c r="J288" i="2"/>
  <c r="J287" i="2"/>
  <c r="BK251" i="2"/>
  <c r="J248" i="2"/>
  <c r="J210" i="2"/>
  <c r="J171" i="2"/>
  <c r="J150" i="2"/>
  <c r="BK133" i="2"/>
  <c r="P132" i="2" l="1"/>
  <c r="T286" i="2"/>
  <c r="T292" i="2"/>
  <c r="P327" i="2"/>
  <c r="P359" i="2"/>
  <c r="R139" i="3"/>
  <c r="T169" i="3"/>
  <c r="R177" i="3"/>
  <c r="T202" i="3"/>
  <c r="P218" i="3"/>
  <c r="T225" i="3"/>
  <c r="R238" i="3"/>
  <c r="R248" i="3"/>
  <c r="T265" i="3"/>
  <c r="R271" i="3"/>
  <c r="R270" i="3"/>
  <c r="P129" i="4"/>
  <c r="R160" i="4"/>
  <c r="T187" i="4"/>
  <c r="T186" i="4"/>
  <c r="T132" i="2"/>
  <c r="T131" i="2"/>
  <c r="P286" i="2"/>
  <c r="BK292" i="2"/>
  <c r="J292" i="2" s="1"/>
  <c r="J105" i="2" s="1"/>
  <c r="BK327" i="2"/>
  <c r="J327" i="2"/>
  <c r="J106" i="2" s="1"/>
  <c r="BK359" i="2"/>
  <c r="J359" i="2"/>
  <c r="J107" i="2" s="1"/>
  <c r="BK139" i="3"/>
  <c r="J139" i="3" s="1"/>
  <c r="J100" i="3" s="1"/>
  <c r="BK169" i="3"/>
  <c r="J169" i="3" s="1"/>
  <c r="J101" i="3" s="1"/>
  <c r="P177" i="3"/>
  <c r="P202" i="3"/>
  <c r="BK225" i="3"/>
  <c r="J225" i="3" s="1"/>
  <c r="J108" i="3" s="1"/>
  <c r="R225" i="3"/>
  <c r="T238" i="3"/>
  <c r="T248" i="3"/>
  <c r="R265" i="3"/>
  <c r="P271" i="3"/>
  <c r="P270" i="3" s="1"/>
  <c r="R129" i="4"/>
  <c r="R128" i="4" s="1"/>
  <c r="T160" i="4"/>
  <c r="BK187" i="4"/>
  <c r="BK186" i="4" s="1"/>
  <c r="J186" i="4" s="1"/>
  <c r="J104" i="4" s="1"/>
  <c r="BK132" i="2"/>
  <c r="J132" i="2" s="1"/>
  <c r="J100" i="2" s="1"/>
  <c r="BK286" i="2"/>
  <c r="J286" i="2" s="1"/>
  <c r="J102" i="2" s="1"/>
  <c r="P292" i="2"/>
  <c r="P291" i="2"/>
  <c r="T327" i="2"/>
  <c r="R359" i="2"/>
  <c r="T139" i="3"/>
  <c r="P169" i="3"/>
  <c r="P138" i="3" s="1"/>
  <c r="BK177" i="3"/>
  <c r="J177" i="3"/>
  <c r="J103" i="3" s="1"/>
  <c r="BK202" i="3"/>
  <c r="J202" i="3" s="1"/>
  <c r="J106" i="3" s="1"/>
  <c r="BK218" i="3"/>
  <c r="J218" i="3" s="1"/>
  <c r="J107" i="3" s="1"/>
  <c r="R218" i="3"/>
  <c r="BK238" i="3"/>
  <c r="J238" i="3"/>
  <c r="J109" i="3" s="1"/>
  <c r="BK248" i="3"/>
  <c r="J248" i="3" s="1"/>
  <c r="J110" i="3" s="1"/>
  <c r="BK265" i="3"/>
  <c r="J265" i="3" s="1"/>
  <c r="J111" i="3" s="1"/>
  <c r="BK271" i="3"/>
  <c r="J271" i="3" s="1"/>
  <c r="J114" i="3" s="1"/>
  <c r="T129" i="4"/>
  <c r="T128" i="4"/>
  <c r="T127" i="4" s="1"/>
  <c r="BK160" i="4"/>
  <c r="J160" i="4" s="1"/>
  <c r="J102" i="4" s="1"/>
  <c r="R187" i="4"/>
  <c r="R186" i="4" s="1"/>
  <c r="BK134" i="5"/>
  <c r="R134" i="5"/>
  <c r="BK181" i="5"/>
  <c r="J181" i="5"/>
  <c r="J102" i="5" s="1"/>
  <c r="P181" i="5"/>
  <c r="R181" i="5"/>
  <c r="T181" i="5"/>
  <c r="BK187" i="5"/>
  <c r="J187" i="5"/>
  <c r="J103" i="5" s="1"/>
  <c r="P187" i="5"/>
  <c r="R187" i="5"/>
  <c r="T187" i="5"/>
  <c r="BK196" i="5"/>
  <c r="J196" i="5" s="1"/>
  <c r="J104" i="5" s="1"/>
  <c r="P196" i="5"/>
  <c r="R196" i="5"/>
  <c r="T196" i="5"/>
  <c r="BK202" i="5"/>
  <c r="J202" i="5"/>
  <c r="J105" i="5" s="1"/>
  <c r="P202" i="5"/>
  <c r="R202" i="5"/>
  <c r="T202" i="5"/>
  <c r="BK215" i="5"/>
  <c r="J215" i="5" s="1"/>
  <c r="J108" i="5" s="1"/>
  <c r="P215" i="5"/>
  <c r="P214" i="5" s="1"/>
  <c r="R215" i="5"/>
  <c r="R214" i="5"/>
  <c r="T215" i="5"/>
  <c r="T214" i="5" s="1"/>
  <c r="BK223" i="5"/>
  <c r="J223" i="5" s="1"/>
  <c r="J110" i="5" s="1"/>
  <c r="P223" i="5"/>
  <c r="P222" i="5" s="1"/>
  <c r="R223" i="5"/>
  <c r="R222" i="5"/>
  <c r="R132" i="2"/>
  <c r="R286" i="2"/>
  <c r="R131" i="2" s="1"/>
  <c r="R130" i="2" s="1"/>
  <c r="R292" i="2"/>
  <c r="R291" i="2" s="1"/>
  <c r="R327" i="2"/>
  <c r="T359" i="2"/>
  <c r="P139" i="3"/>
  <c r="R169" i="3"/>
  <c r="T177" i="3"/>
  <c r="R202" i="3"/>
  <c r="R201" i="3" s="1"/>
  <c r="T218" i="3"/>
  <c r="P225" i="3"/>
  <c r="P238" i="3"/>
  <c r="P248" i="3"/>
  <c r="P265" i="3"/>
  <c r="T271" i="3"/>
  <c r="T270" i="3" s="1"/>
  <c r="BK129" i="4"/>
  <c r="J129" i="4"/>
  <c r="J100" i="4" s="1"/>
  <c r="P160" i="4"/>
  <c r="P187" i="4"/>
  <c r="P186" i="4"/>
  <c r="P134" i="5"/>
  <c r="P133" i="5" s="1"/>
  <c r="T134" i="5"/>
  <c r="T133" i="5" s="1"/>
  <c r="T223" i="5"/>
  <c r="T222" i="5"/>
  <c r="J91" i="2"/>
  <c r="BF206" i="2"/>
  <c r="BF212" i="2"/>
  <c r="BF251" i="2"/>
  <c r="BF287" i="2"/>
  <c r="BF290" i="2"/>
  <c r="BF295" i="2"/>
  <c r="BF303" i="2"/>
  <c r="BF308" i="2"/>
  <c r="BF310" i="2"/>
  <c r="BF320" i="2"/>
  <c r="BF322" i="2"/>
  <c r="BF333" i="2"/>
  <c r="BF340" i="2"/>
  <c r="BF345" i="2"/>
  <c r="BF349" i="2"/>
  <c r="BF354" i="2"/>
  <c r="BF356" i="2"/>
  <c r="BF362" i="2"/>
  <c r="BF365" i="2"/>
  <c r="BF367" i="2"/>
  <c r="BF371" i="2"/>
  <c r="J91" i="3"/>
  <c r="F94" i="3"/>
  <c r="BF140" i="3"/>
  <c r="BF143" i="3"/>
  <c r="BF146" i="3"/>
  <c r="BF152" i="3"/>
  <c r="BF153" i="3"/>
  <c r="BF159" i="3"/>
  <c r="BF168" i="3"/>
  <c r="BF170" i="3"/>
  <c r="BF173" i="3"/>
  <c r="BF180" i="3"/>
  <c r="BF189" i="3"/>
  <c r="BF203" i="3"/>
  <c r="BF211" i="3"/>
  <c r="BF213" i="3"/>
  <c r="BF220" i="3"/>
  <c r="BF227" i="3"/>
  <c r="BF235" i="3"/>
  <c r="BF245" i="3"/>
  <c r="BF251" i="3"/>
  <c r="BF252" i="3"/>
  <c r="BF254" i="3"/>
  <c r="BF255" i="3"/>
  <c r="BF258" i="3"/>
  <c r="BF261" i="3"/>
  <c r="BF266" i="3"/>
  <c r="F94" i="4"/>
  <c r="BF137" i="4"/>
  <c r="BF143" i="4"/>
  <c r="BF166" i="4"/>
  <c r="F94" i="5"/>
  <c r="J129" i="5"/>
  <c r="BF140" i="5"/>
  <c r="BF143" i="5"/>
  <c r="BF145" i="5"/>
  <c r="BF169" i="5"/>
  <c r="BF174" i="5"/>
  <c r="BF185" i="5"/>
  <c r="BF195" i="5"/>
  <c r="BF197" i="5"/>
  <c r="BF203" i="5"/>
  <c r="BF204" i="5"/>
  <c r="BF206" i="5"/>
  <c r="BF207" i="5"/>
  <c r="E85" i="2"/>
  <c r="J94" i="2"/>
  <c r="F127" i="2"/>
  <c r="BF151" i="2"/>
  <c r="BF248" i="2"/>
  <c r="BF294" i="2"/>
  <c r="BF297" i="2"/>
  <c r="BF324" i="2"/>
  <c r="BF343" i="2"/>
  <c r="BF376" i="2"/>
  <c r="BF378" i="2"/>
  <c r="BF379" i="2"/>
  <c r="BF381" i="2"/>
  <c r="BF383" i="2"/>
  <c r="BF171" i="3"/>
  <c r="BF179" i="3"/>
  <c r="BF181" i="3"/>
  <c r="BF184" i="3"/>
  <c r="BF195" i="3"/>
  <c r="BF196" i="3"/>
  <c r="BF200" i="3"/>
  <c r="BF207" i="3"/>
  <c r="BF219" i="3"/>
  <c r="BF221" i="3"/>
  <c r="BF222" i="3"/>
  <c r="BF228" i="3"/>
  <c r="BF237" i="3"/>
  <c r="BF240" i="3"/>
  <c r="BF241" i="3"/>
  <c r="BF246" i="3"/>
  <c r="BF256" i="3"/>
  <c r="BF257" i="3"/>
  <c r="BF262" i="3"/>
  <c r="BF264" i="3"/>
  <c r="BF273" i="3"/>
  <c r="BF275" i="3"/>
  <c r="BK174" i="3"/>
  <c r="J174" i="3" s="1"/>
  <c r="J102" i="3" s="1"/>
  <c r="BK199" i="3"/>
  <c r="J199" i="3"/>
  <c r="J104" i="3" s="1"/>
  <c r="BK274" i="3"/>
  <c r="J274" i="3" s="1"/>
  <c r="J115" i="3" s="1"/>
  <c r="J91" i="4"/>
  <c r="BF141" i="4"/>
  <c r="BF142" i="4"/>
  <c r="BF147" i="4"/>
  <c r="BF158" i="4"/>
  <c r="BF165" i="4"/>
  <c r="BF168" i="4"/>
  <c r="BF169" i="4"/>
  <c r="BF170" i="4"/>
  <c r="BF172" i="4"/>
  <c r="BF174" i="4"/>
  <c r="BF175" i="4"/>
  <c r="BF176" i="4"/>
  <c r="BF177" i="4"/>
  <c r="BF181" i="4"/>
  <c r="BF185" i="4"/>
  <c r="BF189" i="4"/>
  <c r="E120" i="5"/>
  <c r="BF136" i="5"/>
  <c r="BF154" i="5"/>
  <c r="BF155" i="5"/>
  <c r="BF159" i="5"/>
  <c r="BF162" i="5"/>
  <c r="BF167" i="5"/>
  <c r="BF182" i="5"/>
  <c r="BF190" i="5"/>
  <c r="BF191" i="5"/>
  <c r="BF194" i="5"/>
  <c r="BF150" i="2"/>
  <c r="BF186" i="2"/>
  <c r="BF187" i="2"/>
  <c r="BF204" i="2"/>
  <c r="BF210" i="2"/>
  <c r="BF296" i="2"/>
  <c r="BF316" i="2"/>
  <c r="BF317" i="2"/>
  <c r="BF321" i="2"/>
  <c r="BF351" i="2"/>
  <c r="BF353" i="2"/>
  <c r="BF360" i="2"/>
  <c r="BF364" i="2"/>
  <c r="BF369" i="2"/>
  <c r="BF380" i="2"/>
  <c r="BK250" i="2"/>
  <c r="J250" i="2" s="1"/>
  <c r="J101" i="2" s="1"/>
  <c r="BK289" i="2"/>
  <c r="J289" i="2"/>
  <c r="J103" i="2" s="1"/>
  <c r="BK382" i="2"/>
  <c r="J382" i="2" s="1"/>
  <c r="J108" i="2" s="1"/>
  <c r="BF142" i="3"/>
  <c r="BF147" i="3"/>
  <c r="BF155" i="3"/>
  <c r="BF162" i="3"/>
  <c r="BF172" i="3"/>
  <c r="BF175" i="3"/>
  <c r="BF178" i="3"/>
  <c r="BF186" i="3"/>
  <c r="BF187" i="3"/>
  <c r="BF190" i="3"/>
  <c r="BF191" i="3"/>
  <c r="BF192" i="3"/>
  <c r="BF194" i="3"/>
  <c r="BF205" i="3"/>
  <c r="BF209" i="3"/>
  <c r="BF215" i="3"/>
  <c r="BF224" i="3"/>
  <c r="BF230" i="3"/>
  <c r="BF239" i="3"/>
  <c r="BF242" i="3"/>
  <c r="BF244" i="3"/>
  <c r="BF247" i="3"/>
  <c r="BF260" i="3"/>
  <c r="BF269" i="3"/>
  <c r="BK268" i="3"/>
  <c r="J268" i="3"/>
  <c r="J112" i="3" s="1"/>
  <c r="E115" i="4"/>
  <c r="J124" i="4"/>
  <c r="BF151" i="4"/>
  <c r="BF155" i="4"/>
  <c r="BF161" i="4"/>
  <c r="BF162" i="4"/>
  <c r="BF164" i="4"/>
  <c r="BF167" i="4"/>
  <c r="BF171" i="4"/>
  <c r="BF173" i="4"/>
  <c r="BF182" i="4"/>
  <c r="BF188" i="4"/>
  <c r="BK184" i="4"/>
  <c r="J184" i="4" s="1"/>
  <c r="J103" i="4" s="1"/>
  <c r="J126" i="5"/>
  <c r="BF150" i="5"/>
  <c r="BF179" i="5"/>
  <c r="BF183" i="5"/>
  <c r="BF192" i="5"/>
  <c r="BF198" i="5"/>
  <c r="BF210" i="5"/>
  <c r="BF219" i="5"/>
  <c r="BF221" i="5"/>
  <c r="BF224" i="5"/>
  <c r="BF225" i="5"/>
  <c r="BK178" i="5"/>
  <c r="J178" i="5"/>
  <c r="J101" i="5"/>
  <c r="BK212" i="5"/>
  <c r="J212" i="5" s="1"/>
  <c r="J106" i="5" s="1"/>
  <c r="BF133" i="2"/>
  <c r="BF171" i="2"/>
  <c r="BF208" i="2"/>
  <c r="BF288" i="2"/>
  <c r="BF293" i="2"/>
  <c r="BF298" i="2"/>
  <c r="BF315" i="2"/>
  <c r="BF318" i="2"/>
  <c r="BF326" i="2"/>
  <c r="BF328" i="2"/>
  <c r="BF338" i="2"/>
  <c r="BF342" i="2"/>
  <c r="BF347" i="2"/>
  <c r="BF358" i="2"/>
  <c r="BF368" i="2"/>
  <c r="E85" i="3"/>
  <c r="J94" i="3"/>
  <c r="BF150" i="3"/>
  <c r="BF151" i="3"/>
  <c r="BF160" i="3"/>
  <c r="BF166" i="3"/>
  <c r="BF182" i="3"/>
  <c r="BF188" i="3"/>
  <c r="BF193" i="3"/>
  <c r="BF198" i="3"/>
  <c r="BF217" i="3"/>
  <c r="BF223" i="3"/>
  <c r="BF226" i="3"/>
  <c r="BF229" i="3"/>
  <c r="BF231" i="3"/>
  <c r="BF243" i="3"/>
  <c r="BF249" i="3"/>
  <c r="BF250" i="3"/>
  <c r="BF253" i="3"/>
  <c r="BF267" i="3"/>
  <c r="BF272" i="3"/>
  <c r="BF130" i="4"/>
  <c r="BF136" i="4"/>
  <c r="BF149" i="4"/>
  <c r="BF153" i="4"/>
  <c r="BF178" i="4"/>
  <c r="BF179" i="4"/>
  <c r="BF180" i="4"/>
  <c r="BF183" i="4"/>
  <c r="BK157" i="4"/>
  <c r="J157" i="4"/>
  <c r="J101" i="4" s="1"/>
  <c r="BF135" i="5"/>
  <c r="BF138" i="5"/>
  <c r="BF141" i="5"/>
  <c r="BF142" i="5"/>
  <c r="BF151" i="5"/>
  <c r="BF161" i="5"/>
  <c r="BF164" i="5"/>
  <c r="BF176" i="5"/>
  <c r="BF188" i="5"/>
  <c r="BF189" i="5"/>
  <c r="BF193" i="5"/>
  <c r="BF200" i="5"/>
  <c r="BF209" i="5"/>
  <c r="BF211" i="5"/>
  <c r="BF213" i="5"/>
  <c r="BF216" i="5"/>
  <c r="BF217" i="5"/>
  <c r="BF218" i="5"/>
  <c r="J35" i="2"/>
  <c r="AV96" i="1" s="1"/>
  <c r="F39" i="3"/>
  <c r="BD97" i="1" s="1"/>
  <c r="F39" i="5"/>
  <c r="BD99" i="1" s="1"/>
  <c r="J35" i="4"/>
  <c r="AV98" i="1"/>
  <c r="F38" i="2"/>
  <c r="BC96" i="1" s="1"/>
  <c r="F37" i="5"/>
  <c r="BB99" i="1"/>
  <c r="F38" i="4"/>
  <c r="BC98" i="1" s="1"/>
  <c r="F35" i="5"/>
  <c r="AZ99" i="1" s="1"/>
  <c r="F35" i="3"/>
  <c r="AZ97" i="1" s="1"/>
  <c r="F37" i="4"/>
  <c r="BB98" i="1" s="1"/>
  <c r="AS94" i="1"/>
  <c r="J35" i="3"/>
  <c r="AV97" i="1" s="1"/>
  <c r="F39" i="2"/>
  <c r="BD96" i="1" s="1"/>
  <c r="F35" i="2"/>
  <c r="AZ96" i="1" s="1"/>
  <c r="F39" i="4"/>
  <c r="BD98" i="1"/>
  <c r="J35" i="5"/>
  <c r="AV99" i="1"/>
  <c r="F37" i="3"/>
  <c r="BB97" i="1" s="1"/>
  <c r="F37" i="2"/>
  <c r="BB96" i="1" s="1"/>
  <c r="F35" i="4"/>
  <c r="AZ98" i="1" s="1"/>
  <c r="F38" i="3"/>
  <c r="BC97" i="1" s="1"/>
  <c r="F38" i="5"/>
  <c r="BC99" i="1" s="1"/>
  <c r="T132" i="5" l="1"/>
  <c r="P132" i="5"/>
  <c r="AU99" i="1" s="1"/>
  <c r="R133" i="5"/>
  <c r="R132" i="5"/>
  <c r="P201" i="3"/>
  <c r="P128" i="4"/>
  <c r="P127" i="4" s="1"/>
  <c r="AU98" i="1" s="1"/>
  <c r="T291" i="2"/>
  <c r="P137" i="3"/>
  <c r="AU97" i="1" s="1"/>
  <c r="BK133" i="5"/>
  <c r="J133" i="5" s="1"/>
  <c r="J99" i="5" s="1"/>
  <c r="T138" i="3"/>
  <c r="P131" i="2"/>
  <c r="P130" i="2" s="1"/>
  <c r="AU96" i="1" s="1"/>
  <c r="R138" i="3"/>
  <c r="R137" i="3"/>
  <c r="R127" i="4"/>
  <c r="T130" i="2"/>
  <c r="T201" i="3"/>
  <c r="BK291" i="2"/>
  <c r="J291" i="2" s="1"/>
  <c r="J104" i="2" s="1"/>
  <c r="BK138" i="3"/>
  <c r="J138" i="3" s="1"/>
  <c r="J99" i="3" s="1"/>
  <c r="BK270" i="3"/>
  <c r="J270" i="3"/>
  <c r="J113" i="3"/>
  <c r="BK201" i="3"/>
  <c r="J201" i="3" s="1"/>
  <c r="J105" i="3" s="1"/>
  <c r="J187" i="4"/>
  <c r="J105" i="4" s="1"/>
  <c r="BK131" i="2"/>
  <c r="J134" i="5"/>
  <c r="J100" i="5" s="1"/>
  <c r="BK214" i="5"/>
  <c r="J214" i="5" s="1"/>
  <c r="J107" i="5" s="1"/>
  <c r="BK222" i="5"/>
  <c r="J222" i="5" s="1"/>
  <c r="J109" i="5" s="1"/>
  <c r="BK128" i="4"/>
  <c r="J128" i="4" s="1"/>
  <c r="J99" i="4" s="1"/>
  <c r="AZ95" i="1"/>
  <c r="AV95" i="1" s="1"/>
  <c r="J36" i="3"/>
  <c r="AW97" i="1" s="1"/>
  <c r="AT97" i="1" s="1"/>
  <c r="F36" i="4"/>
  <c r="BA98" i="1" s="1"/>
  <c r="F36" i="3"/>
  <c r="BA97" i="1" s="1"/>
  <c r="J36" i="5"/>
  <c r="AW99" i="1" s="1"/>
  <c r="AT99" i="1" s="1"/>
  <c r="J36" i="4"/>
  <c r="AW98" i="1" s="1"/>
  <c r="AT98" i="1" s="1"/>
  <c r="BC95" i="1"/>
  <c r="BC94" i="1" s="1"/>
  <c r="W32" i="1" s="1"/>
  <c r="F36" i="2"/>
  <c r="BA96" i="1" s="1"/>
  <c r="BD95" i="1"/>
  <c r="BD94" i="1" s="1"/>
  <c r="W33" i="1" s="1"/>
  <c r="BB95" i="1"/>
  <c r="AX95" i="1" s="1"/>
  <c r="F36" i="5"/>
  <c r="BA99" i="1"/>
  <c r="J36" i="2"/>
  <c r="AW96" i="1" s="1"/>
  <c r="AT96" i="1" s="1"/>
  <c r="BK130" i="2" l="1"/>
  <c r="J130" i="2" s="1"/>
  <c r="J98" i="2" s="1"/>
  <c r="T137" i="3"/>
  <c r="J131" i="2"/>
  <c r="J99" i="2" s="1"/>
  <c r="BK137" i="3"/>
  <c r="J137" i="3"/>
  <c r="J32" i="3" s="1"/>
  <c r="AG97" i="1" s="1"/>
  <c r="AN97" i="1" s="1"/>
  <c r="BK127" i="4"/>
  <c r="J127" i="4"/>
  <c r="J98" i="4"/>
  <c r="BK132" i="5"/>
  <c r="J132" i="5" s="1"/>
  <c r="J98" i="5" s="1"/>
  <c r="BA95" i="1"/>
  <c r="BA94" i="1" s="1"/>
  <c r="W30" i="1" s="1"/>
  <c r="AY94" i="1"/>
  <c r="AY95" i="1"/>
  <c r="AU95" i="1"/>
  <c r="AU94" i="1" s="1"/>
  <c r="BB94" i="1"/>
  <c r="W31" i="1" s="1"/>
  <c r="AZ94" i="1"/>
  <c r="W29" i="1" s="1"/>
  <c r="J32" i="2" l="1"/>
  <c r="AG96" i="1" s="1"/>
  <c r="AN96" i="1" s="1"/>
  <c r="J41" i="3"/>
  <c r="J98" i="3"/>
  <c r="AV94" i="1"/>
  <c r="AK29" i="1" s="1"/>
  <c r="AW94" i="1"/>
  <c r="AK30" i="1" s="1"/>
  <c r="AX94" i="1"/>
  <c r="J32" i="4"/>
  <c r="AG98" i="1" s="1"/>
  <c r="AN98" i="1" s="1"/>
  <c r="J32" i="5"/>
  <c r="AG99" i="1" s="1"/>
  <c r="AN99" i="1" s="1"/>
  <c r="AW95" i="1"/>
  <c r="AT95" i="1" s="1"/>
  <c r="J41" i="2" l="1"/>
  <c r="J41" i="4"/>
  <c r="J41" i="5"/>
  <c r="AG95" i="1"/>
  <c r="AN95" i="1" s="1"/>
  <c r="AT94" i="1"/>
  <c r="AG94" i="1" l="1"/>
  <c r="AN94" i="1" s="1"/>
  <c r="AK26" i="1" l="1"/>
  <c r="AK35" i="1" s="1"/>
</calcChain>
</file>

<file path=xl/sharedStrings.xml><?xml version="1.0" encoding="utf-8"?>
<sst xmlns="http://schemas.openxmlformats.org/spreadsheetml/2006/main" count="6926" uniqueCount="1104">
  <si>
    <t>Export Komplet</t>
  </si>
  <si>
    <t/>
  </si>
  <si>
    <t>2.0</t>
  </si>
  <si>
    <t>False</t>
  </si>
  <si>
    <t>{964c0355-f91e-491f-ad1b-b67b1fefa624}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</si>
  <si>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</si>
  <si>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</si>
  <si>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</si>
  <si>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</si>
  <si>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</si>
  <si>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</si>
  <si>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</si>
  <si>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</si>
  <si>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SWHG_1909</t>
  </si>
  <si>
    <t>Stavba:</t>
  </si>
  <si>
    <t>Bytový dům čp.383,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</si>
  <si>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</si>
  <si>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</si>
  <si>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</si>
  <si>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</si>
  <si>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</si>
  <si>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</si>
  <si>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</si>
  <si>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</si>
  <si>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</si>
  <si>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</si>
  <si>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</si>
  <si>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</si>
  <si>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</si>
  <si>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</si>
  <si>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</si>
  <si>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</si>
  <si>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</si>
  <si>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</si>
  <si>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</si>
  <si>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</si>
  <si>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</si>
  <si>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</si>
  <si>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</si>
  <si>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</si>
  <si>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</si>
  <si>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</si>
  <si>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</si>
  <si>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</si>
  <si>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</si>
  <si>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</si>
  <si>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</si>
  <si>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</si>
  <si>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</si>
  <si>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</si>
  <si>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</si>
  <si>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</si>
  <si>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</si>
  <si>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</si>
  <si>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</si>
  <si>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</si>
  <si>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</si>
  <si>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</si>
  <si>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</si>
  <si>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</si>
  <si>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</si>
  <si>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</si>
  <si>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</si>
  <si>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</si>
  <si>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</si>
  <si>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</si>
  <si>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</si>
  <si>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</si>
  <si>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</si>
  <si>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</si>
  <si>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</si>
  <si>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</si>
  <si>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</si>
  <si>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</si>
  <si>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</si>
  <si>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</si>
  <si>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</si>
  <si>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</si>
  <si>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</si>
  <si>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Typ objektu A</t>
  </si>
  <si>
    <t>STA</t>
  </si>
  <si>
    <t>1</t>
  </si>
  <si>
    <t>{cacc93ad-4653-4406-8802-55e7938f6e6e}</t>
  </si>
  <si>
    <t>/</t>
  </si>
  <si>
    <t>D.1.4.1</t>
  </si>
  <si>
    <t>Zdravotně technické instalace</t>
  </si>
  <si>
    <t>Soupis</t>
  </si>
  <si>
    <t>2</t>
  </si>
  <si>
    <t>{6a28b79b-b027-4a7f-9b0d-b38d3b6969e0}</t>
  </si>
  <si>
    <t>D.1.4.4</t>
  </si>
  <si>
    <t>Vytápění</t>
  </si>
  <si>
    <t>{16b4176e-73f9-4fc8-b467-ae1b4e0eb8c4}</t>
  </si>
  <si>
    <t>IO 01</t>
  </si>
  <si>
    <t>Vodovodní přípojka</t>
  </si>
  <si>
    <t>{42aa833c-6258-4bbe-8cfe-22dfac91a8b1}</t>
  </si>
  <si>
    <t>IO 02</t>
  </si>
  <si>
    <t>Přípojka jednotné kanalizace</t>
  </si>
  <si>
    <t>{21231bd7-6f53-4940-82d0-5294be7bc815}</t>
  </si>
  <si>
    <t>KRYCÍ LIST SOUPISU PRACÍ</t>
  </si>
  <si>
    <t>Objekt:</t>
  </si>
  <si>
    <t>SO 01 - Typ objektu A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</si>
  <si>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</si>
  <si>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</si>
  <si>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</si>
  <si>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</si>
  <si>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</si>
  <si>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</si>
  <si>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</si>
  <si>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</si>
  <si>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</si>
  <si>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</si>
  <si>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</si>
  <si>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</si>
  <si>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</si>
  <si>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</si>
  <si>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</si>
  <si>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</si>
  <si>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</si>
  <si>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</si>
  <si>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</si>
  <si>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</si>
  <si>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</si>
  <si>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</si>
  <si>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</si>
  <si>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</si>
  <si>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</si>
  <si>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</si>
  <si>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</si>
  <si>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</si>
  <si>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</si>
  <si>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</si>
  <si>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</si>
  <si>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</si>
  <si>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</si>
  <si>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</si>
  <si>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</si>
  <si>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</si>
  <si>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</si>
  <si>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</si>
  <si>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</si>
  <si>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</si>
  <si>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780366325</t>
  </si>
  <si>
    <t>VV</t>
  </si>
  <si>
    <t>venkovní kanalizace</t>
  </si>
  <si>
    <t>vlevo</t>
  </si>
  <si>
    <t>0,80*(2,36+1,895)/2*5,469</t>
  </si>
  <si>
    <t>0,80*(2,38+1,895)/2*4,73</t>
  </si>
  <si>
    <t>0,80*(1,895+1,852)/2*4,30</t>
  </si>
  <si>
    <t>Mezisoučet</t>
  </si>
  <si>
    <t>3</t>
  </si>
  <si>
    <t>vpravo</t>
  </si>
  <si>
    <t>0,80*(2,38+1,895)/2*6,264</t>
  </si>
  <si>
    <t>0,80*(2,38+1,895)/2*7,304</t>
  </si>
  <si>
    <t>0,80*(1,895+1,852)/2*4,297</t>
  </si>
  <si>
    <t>0,80*(1,894+1,852)/2*4,25</t>
  </si>
  <si>
    <t>vnější vodovod</t>
  </si>
  <si>
    <t>0,80*1,20*63,94</t>
  </si>
  <si>
    <t>Součet</t>
  </si>
  <si>
    <t>132201209</t>
  </si>
  <si>
    <t>Příplatek za lepivost k hloubení rýh š do 2000 mm v hornině tř. 3</t>
  </si>
  <si>
    <t>505973095</t>
  </si>
  <si>
    <t>132212101</t>
  </si>
  <si>
    <t>Hloubení rýh š do 600 mm ručním nebo pneum nářadím v soudržných horninách tř. 3</t>
  </si>
  <si>
    <t>1838122019</t>
  </si>
  <si>
    <t>v základech</t>
  </si>
  <si>
    <t>levá strana</t>
  </si>
  <si>
    <t>0,60*(0,736+0,516)/2*7,34</t>
  </si>
  <si>
    <t>0,60*(0,736+0,493)/2*1,87</t>
  </si>
  <si>
    <t>0,60*(1,895+0,736)/2*3,389</t>
  </si>
  <si>
    <t>0,60*(0,652+0,525)/2*4,589</t>
  </si>
  <si>
    <t>0,60*(0,848+0,612)/2*6,864</t>
  </si>
  <si>
    <t>0,60*(0,848+0,477)/2*2,244</t>
  </si>
  <si>
    <t>0,60*(1,895+0,848)/2*3,337</t>
  </si>
  <si>
    <t>pravá strana</t>
  </si>
  <si>
    <t>0,60*(0,735+0,516)/2*7,32</t>
  </si>
  <si>
    <t>0,60*(0,735+0,493)/2*2,198</t>
  </si>
  <si>
    <t>0,60*(1,895+0,735)/2*3,389</t>
  </si>
  <si>
    <t>0,60*(0,735+0,493)/2*2,192</t>
  </si>
  <si>
    <t>0,60*(1,895+0,735)/2*3,386</t>
  </si>
  <si>
    <t>151101101</t>
  </si>
  <si>
    <t>Zřízení příložného pažení a rozepření stěn rýh hl do 2 m</t>
  </si>
  <si>
    <t>m2</t>
  </si>
  <si>
    <t>1788040883</t>
  </si>
  <si>
    <t>(2,36+1,895)/2*5,469*2</t>
  </si>
  <si>
    <t>(2,38+1,895)/2*4,73*2</t>
  </si>
  <si>
    <t>(1,895+1,852)/2*4,30*2</t>
  </si>
  <si>
    <t>(2,38+1,895)/2*6,264*2</t>
  </si>
  <si>
    <t>(2,38+1,895)/2*7,304*2</t>
  </si>
  <si>
    <t>(1,895+1,852)/2*4,297*2</t>
  </si>
  <si>
    <t>(1,894+1,852)/2*4,25*2</t>
  </si>
  <si>
    <t>5</t>
  </si>
  <si>
    <t>151101111</t>
  </si>
  <si>
    <t>Odstranění příložného pažení a rozepření stěn rýh hl do 2 m</t>
  </si>
  <si>
    <t>-1543373542</t>
  </si>
  <si>
    <t>6</t>
  </si>
  <si>
    <t>161101101</t>
  </si>
  <si>
    <t>Svislé přemístění výkopku z horniny tř. 1 až 4 hl výkopu do 2,5 m</t>
  </si>
  <si>
    <t>-1407268131</t>
  </si>
  <si>
    <t>7</t>
  </si>
  <si>
    <t>162701105</t>
  </si>
  <si>
    <t>Vodorovné přemístění do 10000 m výkopku/sypaniny z horniny tř. 1 až 4 - přebytečná zemina</t>
  </si>
  <si>
    <t>-681880392</t>
  </si>
  <si>
    <t>47,599+6,022</t>
  </si>
  <si>
    <t>8</t>
  </si>
  <si>
    <t>171201201</t>
  </si>
  <si>
    <t>Uložení sypaniny na skládky</t>
  </si>
  <si>
    <t>1594165279</t>
  </si>
  <si>
    <t>53,621</t>
  </si>
  <si>
    <t>9</t>
  </si>
  <si>
    <t>171201211</t>
  </si>
  <si>
    <t>Poplatek za uložení stavebního odpadu - zeminy a kameniva na skládce</t>
  </si>
  <si>
    <t>t</t>
  </si>
  <si>
    <t>382269024</t>
  </si>
  <si>
    <t>53,621*1,70</t>
  </si>
  <si>
    <t>10</t>
  </si>
  <si>
    <t>174101101</t>
  </si>
  <si>
    <t>Zásyp jam, šachet rýh nebo kolem objektů sypaninou se zhutněním</t>
  </si>
  <si>
    <t>1093972923</t>
  </si>
  <si>
    <t>127,688+26,843-53,621</t>
  </si>
  <si>
    <t>11</t>
  </si>
  <si>
    <t>175111101</t>
  </si>
  <si>
    <t>Obsypání potrubí ručně sypaninou bez prohození sítem, uloženou do 3 m</t>
  </si>
  <si>
    <t>-1084275497</t>
  </si>
  <si>
    <t>0,80*0,45*5,469</t>
  </si>
  <si>
    <t>0,80*0,45*4,73</t>
  </si>
  <si>
    <t>0,80*0,45*4,30</t>
  </si>
  <si>
    <t>0,80*0,45*6,264</t>
  </si>
  <si>
    <t>0,80*0,45*7,304</t>
  </si>
  <si>
    <t>0,80*0,45*4,297</t>
  </si>
  <si>
    <t>0,80*0,45*4,25</t>
  </si>
  <si>
    <t>0,80*0,35*63,94</t>
  </si>
  <si>
    <t>0,60*0,45*7,34</t>
  </si>
  <si>
    <t>0,60*0,45*1,87</t>
  </si>
  <si>
    <t>0,60*0,45*3,389</t>
  </si>
  <si>
    <t>0,60*0,45*4,589</t>
  </si>
  <si>
    <t>0,60*0,45*6,864</t>
  </si>
  <si>
    <t>0,60*0,45*2,244</t>
  </si>
  <si>
    <t>0,60*0,45*3,337</t>
  </si>
  <si>
    <t>0,60*0,45*7,32</t>
  </si>
  <si>
    <t>0,60*0,45*2,198</t>
  </si>
  <si>
    <t>0,60*0,45*2,192</t>
  </si>
  <si>
    <t>0,60*0,45*3,386</t>
  </si>
  <si>
    <t>12</t>
  </si>
  <si>
    <t>M</t>
  </si>
  <si>
    <t>58333651</t>
  </si>
  <si>
    <t>kamenivo těžené hrubé frakce 8/16</t>
  </si>
  <si>
    <t>-1424366687</t>
  </si>
  <si>
    <t>47,599*1,70*1,12</t>
  </si>
  <si>
    <t>Vodorovné konstrukce</t>
  </si>
  <si>
    <t>13</t>
  </si>
  <si>
    <t>451573111</t>
  </si>
  <si>
    <t>Lože pod potrubí otevřený výkop ze štěrkopísku  16-32</t>
  </si>
  <si>
    <t>942401628</t>
  </si>
  <si>
    <t>0,80*0,102*5,469</t>
  </si>
  <si>
    <t>0,80*0,10*4,73</t>
  </si>
  <si>
    <t>0,80*0,10*4,30</t>
  </si>
  <si>
    <t>0,80*0,10*6,264</t>
  </si>
  <si>
    <t>0,80*0,107,304</t>
  </si>
  <si>
    <t>0,80*0,10*4,297</t>
  </si>
  <si>
    <t>0,80*0,10*4,25</t>
  </si>
  <si>
    <t>0,80*0,1063,94</t>
  </si>
  <si>
    <t>0,60*0,10*7,34</t>
  </si>
  <si>
    <t>0,60*0,10*1,87</t>
  </si>
  <si>
    <t>0,60*0,10*3,389</t>
  </si>
  <si>
    <t>0,60*0,10*4,589</t>
  </si>
  <si>
    <t>0,60*0,10*6,864</t>
  </si>
  <si>
    <t>0,60*0,10*2,244</t>
  </si>
  <si>
    <t>0,60*0,10*3,337</t>
  </si>
  <si>
    <t>0,60*0,10*7,32</t>
  </si>
  <si>
    <t>0,60*0,10*2,198</t>
  </si>
  <si>
    <t>0,60*0,10*2,192</t>
  </si>
  <si>
    <t>0,60*0,10*3,386</t>
  </si>
  <si>
    <t>Trubní vedení</t>
  </si>
  <si>
    <t>14</t>
  </si>
  <si>
    <t>899721111</t>
  </si>
  <si>
    <t>Signalizační vodič DN do 150 mm na potrubí</t>
  </si>
  <si>
    <t>m</t>
  </si>
  <si>
    <t>-1043068631</t>
  </si>
  <si>
    <t>899722113</t>
  </si>
  <si>
    <t>Krytí potrubí z plastů výstražnou fólií z PVC 34cm</t>
  </si>
  <si>
    <t>-1636607445</t>
  </si>
  <si>
    <t>998</t>
  </si>
  <si>
    <t>Přesun hmot</t>
  </si>
  <si>
    <t>16</t>
  </si>
  <si>
    <t>998011002</t>
  </si>
  <si>
    <t>Přesun hmot pro budovy zděné v do 12 m</t>
  </si>
  <si>
    <t>-30965839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</si>
  <si>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</si>
  <si>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</si>
  <si>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</si>
  <si>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</si>
  <si>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</si>
  <si>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</si>
  <si>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</si>
  <si>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-1256270213</t>
  </si>
  <si>
    <t>18</t>
  </si>
  <si>
    <t>721173402</t>
  </si>
  <si>
    <t>Potrubí kanalizační z PVC SN 4 svodné DN 125</t>
  </si>
  <si>
    <t>-572595929</t>
  </si>
  <si>
    <t>19</t>
  </si>
  <si>
    <t>721173403</t>
  </si>
  <si>
    <t>Potrubí kanalizační z PVC SN 4 svodné DN 160</t>
  </si>
  <si>
    <t>1614299832</t>
  </si>
  <si>
    <t>20</t>
  </si>
  <si>
    <t>721174024</t>
  </si>
  <si>
    <t>Potrubí kanalizační z PP odpadní DN 75</t>
  </si>
  <si>
    <t>-846426338</t>
  </si>
  <si>
    <t>721174025</t>
  </si>
  <si>
    <t>Potrubí kanalizační z PP odpadní DN 110</t>
  </si>
  <si>
    <t>428288487</t>
  </si>
  <si>
    <t>22</t>
  </si>
  <si>
    <t>721174042</t>
  </si>
  <si>
    <t>Potrubí kanalizační z PP připojovací DN 40</t>
  </si>
  <si>
    <t>-509642429</t>
  </si>
  <si>
    <t>"potrubí 1.NP" 4,84</t>
  </si>
  <si>
    <t>"potrubí 2.NP" 10,1</t>
  </si>
  <si>
    <t>"potrubí 3.NP" 4,64</t>
  </si>
  <si>
    <t>23</t>
  </si>
  <si>
    <t>721174043</t>
  </si>
  <si>
    <t>Potrubí kanalizační z PP připojovací DN 50</t>
  </si>
  <si>
    <t>974211947</t>
  </si>
  <si>
    <t>"potrubí 1.NP" 7,77</t>
  </si>
  <si>
    <t>"potrubí 2.NP" 27,25</t>
  </si>
  <si>
    <t>"potrubí 3.NP" 5,67</t>
  </si>
  <si>
    <t>24</t>
  </si>
  <si>
    <t>721174044</t>
  </si>
  <si>
    <t>Potrubí kanalizační z PP připojovací DN 75</t>
  </si>
  <si>
    <t>-1613775702</t>
  </si>
  <si>
    <t>"1.NP" 5,52</t>
  </si>
  <si>
    <t>25</t>
  </si>
  <si>
    <t>721174045</t>
  </si>
  <si>
    <t>Potrubí kanalizační z PP připojovací DN 110</t>
  </si>
  <si>
    <t>1959121016</t>
  </si>
  <si>
    <t>"potrubí 1.NP" 1,57</t>
  </si>
  <si>
    <t>"potrubí 2.NP" 3,14</t>
  </si>
  <si>
    <t>"potrubí 3.NP" 2,48</t>
  </si>
  <si>
    <t>26</t>
  </si>
  <si>
    <t>721194104</t>
  </si>
  <si>
    <t>Vyvedení a upevnění odpadních výpustek DN 40</t>
  </si>
  <si>
    <t>kus</t>
  </si>
  <si>
    <t>1588660510</t>
  </si>
  <si>
    <t>27</t>
  </si>
  <si>
    <t>721194105</t>
  </si>
  <si>
    <t>Vyvedení a upevnění odpadních výpustek DN 50</t>
  </si>
  <si>
    <t>903542962</t>
  </si>
  <si>
    <t>28</t>
  </si>
  <si>
    <t>721194109</t>
  </si>
  <si>
    <t>Vyvedení a upevnění odpadních výpustek DN 100</t>
  </si>
  <si>
    <t>1754078871</t>
  </si>
  <si>
    <t>29</t>
  </si>
  <si>
    <t>721226512</t>
  </si>
  <si>
    <t>Zápachová uzávěrka podomítková pro pračku a myčku DN 50</t>
  </si>
  <si>
    <t>1524976509</t>
  </si>
  <si>
    <t>7+7</t>
  </si>
  <si>
    <t>30</t>
  </si>
  <si>
    <t>721242106</t>
  </si>
  <si>
    <t>Lapač střešních splavenin z PP se zápachovou klapkou a lapacím košem DN 125</t>
  </si>
  <si>
    <t>-1728141376</t>
  </si>
  <si>
    <t>31</t>
  </si>
  <si>
    <t>721273152</t>
  </si>
  <si>
    <t>Hlavice ventilační polypropylen PP DN 75</t>
  </si>
  <si>
    <t>-11598920</t>
  </si>
  <si>
    <t>32</t>
  </si>
  <si>
    <t>721273153</t>
  </si>
  <si>
    <t>Hlavice ventilační polypropylen PP DN 110</t>
  </si>
  <si>
    <t>-815193593</t>
  </si>
  <si>
    <t>5+2</t>
  </si>
  <si>
    <t>33</t>
  </si>
  <si>
    <t>721290111</t>
  </si>
  <si>
    <t>Zkouška těsnosti potrubí kanalizace vodou do DN 125</t>
  </si>
  <si>
    <t>98622744</t>
  </si>
  <si>
    <t>18,92+37,64+110+19,70+40,49+12,79</t>
  </si>
  <si>
    <t>34</t>
  </si>
  <si>
    <t>721290112</t>
  </si>
  <si>
    <t>Zkouška těsnosti potrubí kanalizace vodou do DN 200</t>
  </si>
  <si>
    <t>1188078294</t>
  </si>
  <si>
    <t>722</t>
  </si>
  <si>
    <t>Zdravotechnika - vnitřní vodovod</t>
  </si>
  <si>
    <t>35</t>
  </si>
  <si>
    <t>722174012R</t>
  </si>
  <si>
    <t>Potrubí vodovodní plastové PP-RCT PN 16 D 20 x 2,8 mm</t>
  </si>
  <si>
    <t>1709911121</t>
  </si>
  <si>
    <t>"potrubí 1.NP" 16,49+16,04</t>
  </si>
  <si>
    <t>"potrubí 2.NP" 77,07+74,21</t>
  </si>
  <si>
    <t>"potrubí 3.NP" 18,25+15,51</t>
  </si>
  <si>
    <t>36</t>
  </si>
  <si>
    <t>722174013R</t>
  </si>
  <si>
    <t>Potrubí vodovodní plastové PP-RCT PN 16 D 25 x 3,5 mm</t>
  </si>
  <si>
    <t>700478911</t>
  </si>
  <si>
    <t>"potrubí 1.NP" 17,03+12,91</t>
  </si>
  <si>
    <t>"potrubí 2.NP" 38,85+22,75</t>
  </si>
  <si>
    <t>"potrubí 3.NP" 13,94+8,83</t>
  </si>
  <si>
    <t>37</t>
  </si>
  <si>
    <t>722174014R</t>
  </si>
  <si>
    <t>Potrubí vodovodní plastové PP-RCT PN 16 D 32 x 4,4 mm</t>
  </si>
  <si>
    <t>29121078</t>
  </si>
  <si>
    <t>"potrubí 1.NP" 7,46</t>
  </si>
  <si>
    <t>38</t>
  </si>
  <si>
    <t>722174015R</t>
  </si>
  <si>
    <t>Potrubí vodovodní plastové PP-RCT PN 16 D 40 x 5,5 mm</t>
  </si>
  <si>
    <t>1987205737</t>
  </si>
  <si>
    <t>"potrubí 1.NP" 8,05</t>
  </si>
  <si>
    <t>39</t>
  </si>
  <si>
    <t>722174087</t>
  </si>
  <si>
    <t>Potrubí vodovodní plastové PE do D 50 mm</t>
  </si>
  <si>
    <t>-594923710</t>
  </si>
  <si>
    <t>40</t>
  </si>
  <si>
    <t>722181221</t>
  </si>
  <si>
    <t>Ochrana vodovodního potrubí přilepenými termoizolačními trubicemi z PE tl do 9 mm DN do 22 mm</t>
  </si>
  <si>
    <t>505562661</t>
  </si>
  <si>
    <t>"studená voda" 16,49+77,07+18,25</t>
  </si>
  <si>
    <t>41</t>
  </si>
  <si>
    <t>722181222</t>
  </si>
  <si>
    <t>Ochrana vodovodního potrubí přilepenými termoizolačními trubicemi z PE tl do 9 mm DN do 45 mm</t>
  </si>
  <si>
    <t>-2094068235</t>
  </si>
  <si>
    <t>"studená voda" 17,03+38,85+13,94</t>
  </si>
  <si>
    <t>42</t>
  </si>
  <si>
    <t>722181232</t>
  </si>
  <si>
    <t>Ochrana vodovodního potrubí přilepenými termoizolačními trubicemi z PE tl do 13 mm DN do 45 mm</t>
  </si>
  <si>
    <t>568571018</t>
  </si>
  <si>
    <t>"studená voda" 7,46+8,05</t>
  </si>
  <si>
    <t>43</t>
  </si>
  <si>
    <t>722181241</t>
  </si>
  <si>
    <t>Ochrana vodovodního potrubí přilepenými termoizolačními trubicemi z PE tl do 20 mm DN do 22 mm</t>
  </si>
  <si>
    <t>-1012586708</t>
  </si>
  <si>
    <t>"teplá voda" 16,04+74,21+15,51</t>
  </si>
  <si>
    <t>44</t>
  </si>
  <si>
    <t>722181252</t>
  </si>
  <si>
    <t>Ochrana vodovodního potrubí přilepenými termoizolačními trubicemi z PE tl do 25 mm DN do 45 mm</t>
  </si>
  <si>
    <t>-892129918</t>
  </si>
  <si>
    <t>"teplá voda" 12,91+22,75+8,83</t>
  </si>
  <si>
    <t>45</t>
  </si>
  <si>
    <t>722220161</t>
  </si>
  <si>
    <t>Nástěnný komplet plastový PPR PN 20 DN 20 x G 1/2</t>
  </si>
  <si>
    <t>soubor</t>
  </si>
  <si>
    <t>-702095784</t>
  </si>
  <si>
    <t>46</t>
  </si>
  <si>
    <t>722232047</t>
  </si>
  <si>
    <t>Kohout kulový přímý G 6/4 PN 42 do 185°C vnitřní závit</t>
  </si>
  <si>
    <t>-1849297286</t>
  </si>
  <si>
    <t>47</t>
  </si>
  <si>
    <t>722290226</t>
  </si>
  <si>
    <t>Zkouška těsnosti vodovodního potrubí závitového do DN 50</t>
  </si>
  <si>
    <t>2119985905</t>
  </si>
  <si>
    <t>141,92+212,88+56,53</t>
  </si>
  <si>
    <t>48</t>
  </si>
  <si>
    <t>722290234</t>
  </si>
  <si>
    <t>Proplach a dezinfekce vodovodního potrubí do DN 80</t>
  </si>
  <si>
    <t>1302368452</t>
  </si>
  <si>
    <t>725</t>
  </si>
  <si>
    <t>Zdravotechnika - zařizovací předměty</t>
  </si>
  <si>
    <t>49</t>
  </si>
  <si>
    <t>725112022</t>
  </si>
  <si>
    <t>Klozet keramický závěsný na nosné stěny s hlubokým splachováním odpad vodorovný</t>
  </si>
  <si>
    <t>397364118</t>
  </si>
  <si>
    <t>6+3</t>
  </si>
  <si>
    <t>50</t>
  </si>
  <si>
    <t>725211603</t>
  </si>
  <si>
    <t>Umyvadlo keramické bílé šířky 600 mm bez krytu na sifon připevněné na stěnu šrouby</t>
  </si>
  <si>
    <t>-1691364251</t>
  </si>
  <si>
    <t>51</t>
  </si>
  <si>
    <t>725211703</t>
  </si>
  <si>
    <t>Umývátko keramické bílé stěnové šířky 450 mm připevněné na stěnu šrouby</t>
  </si>
  <si>
    <t>-71493501</t>
  </si>
  <si>
    <t>52</t>
  </si>
  <si>
    <t>725222116</t>
  </si>
  <si>
    <t>Vana bez armatur výtokových akrylátová se zápachovou uzávěrkou 1700x700 mm</t>
  </si>
  <si>
    <t>1862066399</t>
  </si>
  <si>
    <t>4+1</t>
  </si>
  <si>
    <t>53</t>
  </si>
  <si>
    <t>725241112</t>
  </si>
  <si>
    <t>Vanička sprchová akrylátová čtvercová 900x900 mm</t>
  </si>
  <si>
    <t>1498226211</t>
  </si>
  <si>
    <t>54</t>
  </si>
  <si>
    <t>725244523</t>
  </si>
  <si>
    <t>Zástěna sprchová rohová rámová se skleněnou výplní tl. 4 a 5 mm dveře posuvné dvoudílné vstup z rohu na vaničku 900x900 mm</t>
  </si>
  <si>
    <t>-1920693332</t>
  </si>
  <si>
    <t>55</t>
  </si>
  <si>
    <t>725319111</t>
  </si>
  <si>
    <t>Montáž dřezu ostatních typů - dřez součástí kuchyňské linky</t>
  </si>
  <si>
    <t>-305122209</t>
  </si>
  <si>
    <t>3+4</t>
  </si>
  <si>
    <t>56</t>
  </si>
  <si>
    <t>725813111</t>
  </si>
  <si>
    <t>Ventil rohový bez připojovací trubičky nebo flexi hadičky G 1/2</t>
  </si>
  <si>
    <t>-165082719</t>
  </si>
  <si>
    <t>15*2</t>
  </si>
  <si>
    <t>7*2</t>
  </si>
  <si>
    <t>57</t>
  </si>
  <si>
    <t>725813112</t>
  </si>
  <si>
    <t>Ventil rohový pračkový G 3/4</t>
  </si>
  <si>
    <t>-1823441413</t>
  </si>
  <si>
    <t>58</t>
  </si>
  <si>
    <t>725821325</t>
  </si>
  <si>
    <t>Baterie dřezová stojánková páková s otáčivým kulatým ústím a délkou ramínka 220 mm</t>
  </si>
  <si>
    <t>-749576654</t>
  </si>
  <si>
    <t>59</t>
  </si>
  <si>
    <t>725822611</t>
  </si>
  <si>
    <t>Baterie umyvadlová stojánková páková bez výpusti</t>
  </si>
  <si>
    <t>-341835285</t>
  </si>
  <si>
    <t>60</t>
  </si>
  <si>
    <t>725831313</t>
  </si>
  <si>
    <t>Baterie vanová nástěnná páková s příslušenstvím a pohyblivým držákem</t>
  </si>
  <si>
    <t>-817111524</t>
  </si>
  <si>
    <t>61</t>
  </si>
  <si>
    <t>725841311</t>
  </si>
  <si>
    <t>Baterie sprchová nástěnná pákové, vč.sprchové soupravy</t>
  </si>
  <si>
    <t>-946987273</t>
  </si>
  <si>
    <t>726</t>
  </si>
  <si>
    <t>Zdravotechnika - předstěnové instalace</t>
  </si>
  <si>
    <t>62</t>
  </si>
  <si>
    <t>726111031</t>
  </si>
  <si>
    <t>Instalační předstěna - klozet s ovládáním zepředu v 1080 mm závěsný do masivní zděné kce</t>
  </si>
  <si>
    <t>1645214932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</si>
  <si>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</si>
  <si>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</si>
  <si>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</si>
  <si>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</si>
  <si>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</si>
  <si>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</si>
  <si>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</si>
  <si>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</si>
  <si>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</si>
  <si>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</si>
  <si>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</si>
  <si>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</si>
  <si>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</si>
  <si>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</si>
  <si>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526260876</t>
  </si>
  <si>
    <t>1,00*0,60*(58,00+2,00)</t>
  </si>
  <si>
    <t>-865659451</t>
  </si>
  <si>
    <t>133202011</t>
  </si>
  <si>
    <t>Hloubení šachet ručním nebo pneum nářadím v soudržných horninách tř. 3, plocha výkopu do 4 m2</t>
  </si>
  <si>
    <t>-462927042</t>
  </si>
  <si>
    <t>armaturní šachta</t>
  </si>
  <si>
    <t>2,00*1,50*2,01</t>
  </si>
  <si>
    <t>133202019</t>
  </si>
  <si>
    <t>Příplatek za lepivost u hloubení šachet ručním nebo pneum nářadím v horninách tř. 3</t>
  </si>
  <si>
    <t>1360123753</t>
  </si>
  <si>
    <t>151101201</t>
  </si>
  <si>
    <t>Zřízení příložného pažení stěn výkopu hl do 4 m</t>
  </si>
  <si>
    <t>-537042972</t>
  </si>
  <si>
    <t>(2,00+1,50)*2*2,01</t>
  </si>
  <si>
    <t>151101211</t>
  </si>
  <si>
    <t>Odstranění příložného pažení stěn hl do 4 m</t>
  </si>
  <si>
    <t>-1075598284</t>
  </si>
  <si>
    <t>151101301</t>
  </si>
  <si>
    <t>Zřízení rozepření stěn při pažení příložném hl do 4 m</t>
  </si>
  <si>
    <t>-1919445955</t>
  </si>
  <si>
    <t>151101311</t>
  </si>
  <si>
    <t>Odstranění rozepření stěn při pažení příložném hl do 4 m</t>
  </si>
  <si>
    <t>1180978623</t>
  </si>
  <si>
    <t>554496705</t>
  </si>
  <si>
    <t>6,03</t>
  </si>
  <si>
    <t>-171394446</t>
  </si>
  <si>
    <t>1,00*0,10*(58,00+2,00)</t>
  </si>
  <si>
    <t>1,439*1,139*2,01</t>
  </si>
  <si>
    <t>-1200141008</t>
  </si>
  <si>
    <t>1418314673</t>
  </si>
  <si>
    <t>9,294*1,70</t>
  </si>
  <si>
    <t>1202340714</t>
  </si>
  <si>
    <t>36-21-6</t>
  </si>
  <si>
    <t>6,03-3,294</t>
  </si>
  <si>
    <t>1570240591</t>
  </si>
  <si>
    <t>1,00*0,35*(58,00+2,00)</t>
  </si>
  <si>
    <t>175111109</t>
  </si>
  <si>
    <t>Příplatek k obsypání potrubí za ruční prohození sypaninysítem, uložené do 3 m</t>
  </si>
  <si>
    <t>-1685094106</t>
  </si>
  <si>
    <t>Svislé a kompletní konstrukce</t>
  </si>
  <si>
    <t>388129320</t>
  </si>
  <si>
    <t>Montáž ŽB dílců prefabrikovaných kanálů pro IS uzavřeného profilu hmotnosti do 4 t</t>
  </si>
  <si>
    <t>-1282759309</t>
  </si>
  <si>
    <t>388129720</t>
  </si>
  <si>
    <t>Montáž ŽB krycích desek prefabrikovaných kanálů pro IS hmotnosti do 1 t</t>
  </si>
  <si>
    <t>905346606</t>
  </si>
  <si>
    <t>PFB.1140012</t>
  </si>
  <si>
    <t>Šachty vodoměrné 1439/1139/2001</t>
  </si>
  <si>
    <t>1272459023</t>
  </si>
  <si>
    <t>PFB.1140051</t>
  </si>
  <si>
    <t>Zákrytová deska 144/139/20 ZD1 - D400</t>
  </si>
  <si>
    <t>1426546393</t>
  </si>
  <si>
    <t>Lože pod potrubí otevřený výkop ze štěrkopísku</t>
  </si>
  <si>
    <t>1567339520</t>
  </si>
  <si>
    <t>866211005</t>
  </si>
  <si>
    <t>Montáž potrubí předizolovaného ocelového DN 50 vnějšího průměru D 160 mm</t>
  </si>
  <si>
    <t>710845144</t>
  </si>
  <si>
    <t>866231006</t>
  </si>
  <si>
    <t>Montáž potrubí předizolovaného ocelového DN 65 vnějšího průměru D 180 mm</t>
  </si>
  <si>
    <t>-1708013432</t>
  </si>
  <si>
    <t>867211005</t>
  </si>
  <si>
    <t>Spojka potrubí předizolovaného ocelového DN 50 vnějšího průměru D 160 mm</t>
  </si>
  <si>
    <t>-1968238984</t>
  </si>
  <si>
    <t>867231006</t>
  </si>
  <si>
    <t>Spojka potrubí předizolovaného ocelového DN 65 vnějšího průměru D 180 mm</t>
  </si>
  <si>
    <t>-1994047459</t>
  </si>
  <si>
    <t>552101001</t>
  </si>
  <si>
    <t>Předizolované potrubí Twin 50, 2x50x4.6 /200</t>
  </si>
  <si>
    <t>256</t>
  </si>
  <si>
    <t>64</t>
  </si>
  <si>
    <t>-1950685682</t>
  </si>
  <si>
    <t>58*1,05 'Přepočtené koeficientem množství</t>
  </si>
  <si>
    <t>552101011</t>
  </si>
  <si>
    <t>Předizolované potrubí Twin 63, 2x63x5.8 /200</t>
  </si>
  <si>
    <t>-1172673166</t>
  </si>
  <si>
    <t>2*1,05 'Přepočtené koeficientem množství</t>
  </si>
  <si>
    <t>552101021</t>
  </si>
  <si>
    <t>Domovní přípojka twin 50x4.6/200 (PN6)</t>
  </si>
  <si>
    <t>-1857937333</t>
  </si>
  <si>
    <t>552101031</t>
  </si>
  <si>
    <t>Pryžová koncová zátka, Twin 200, pro 2x40-50-63</t>
  </si>
  <si>
    <t>-1310534324</t>
  </si>
  <si>
    <t>552101041</t>
  </si>
  <si>
    <t>Přechodová spojka 50x4.6-G1 1/4 AG, 6 bar</t>
  </si>
  <si>
    <t>1991853946</t>
  </si>
  <si>
    <t>552101042</t>
  </si>
  <si>
    <t>přechodová spojka 63x5.8-G2 AG, 6 bar</t>
  </si>
  <si>
    <t>730373057</t>
  </si>
  <si>
    <t>552101051</t>
  </si>
  <si>
    <t>podélná spojovací sada 200/175, se dvěma smrštitělnými manžetami</t>
  </si>
  <si>
    <t>1421159344</t>
  </si>
  <si>
    <t>552101061</t>
  </si>
  <si>
    <t>Dvojitá spojka 50x4.6-50x4.6, 6 bar</t>
  </si>
  <si>
    <t>522142042</t>
  </si>
  <si>
    <t>552101071</t>
  </si>
  <si>
    <t>Stěnová průchodka 175/200 (bez odolnosti proti tlakové vodě)</t>
  </si>
  <si>
    <t>1987143045</t>
  </si>
  <si>
    <t>552101081</t>
  </si>
  <si>
    <t>Izolační sada T-kusu 200/175/140</t>
  </si>
  <si>
    <t>1962878025</t>
  </si>
  <si>
    <t>552101091</t>
  </si>
  <si>
    <t>T-kus 40+50, G1 1/4 IG, včetně O-kroužku</t>
  </si>
  <si>
    <t>-972780879</t>
  </si>
  <si>
    <t>552101093</t>
  </si>
  <si>
    <t>hrdlo pro pevný bod 40+50, G1 1/4 IG /R1 1/4 AG, včetně O-kroužku</t>
  </si>
  <si>
    <t>-1645521310</t>
  </si>
  <si>
    <t>892241111</t>
  </si>
  <si>
    <t>Tlaková zkouška vodou potrubí do 80</t>
  </si>
  <si>
    <t>846149762</t>
  </si>
  <si>
    <t>58,00+2,00</t>
  </si>
  <si>
    <t>-703355299</t>
  </si>
  <si>
    <t>998276101</t>
  </si>
  <si>
    <t>Přesun hmot pro trubní vedení z trub z plastických hmot otevřený výkop</t>
  </si>
  <si>
    <t>-1023800959</t>
  </si>
  <si>
    <t>713</t>
  </si>
  <si>
    <t>Izolace tepelné</t>
  </si>
  <si>
    <t>713463131</t>
  </si>
  <si>
    <t>Montáž izolace tepelné potrubí potrubními pouzdry bez úpravy slepenými 1x tl izolace do 25 mm</t>
  </si>
  <si>
    <t>1971039031</t>
  </si>
  <si>
    <t>55+15</t>
  </si>
  <si>
    <t>713463132</t>
  </si>
  <si>
    <t>Montáž izolace tepelné potrubí potrubními pouzdry bez úpravy slepenými 1x tl izolace do 50 mm</t>
  </si>
  <si>
    <t>-186834164</t>
  </si>
  <si>
    <t>15,00*2+55</t>
  </si>
  <si>
    <t>63154400</t>
  </si>
  <si>
    <t>pouzdro izolační potrubní max. 400 °C 18/25 mm</t>
  </si>
  <si>
    <t>-1267987770</t>
  </si>
  <si>
    <t>55*1,1 'Přepočtené koeficientem množství</t>
  </si>
  <si>
    <t>63154401</t>
  </si>
  <si>
    <t>pouzdro izolační potrubní max. 400 °C 28/25 mm</t>
  </si>
  <si>
    <t>2059738744</t>
  </si>
  <si>
    <t>15*1,1 'Přepočtené koeficientem množství</t>
  </si>
  <si>
    <t>63154422</t>
  </si>
  <si>
    <t>pouzdro izolační potrubní max. 400 °C 35/30 mm</t>
  </si>
  <si>
    <t>-1199427629</t>
  </si>
  <si>
    <t>63154423</t>
  </si>
  <si>
    <t>pouzdro izolační potrubní max. 400 °C 42/30 mm</t>
  </si>
  <si>
    <t>-488565567</t>
  </si>
  <si>
    <t>63154439</t>
  </si>
  <si>
    <t>pouzdro izolační potrubní max. 400 °C 54/30 mm</t>
  </si>
  <si>
    <t>238065835</t>
  </si>
  <si>
    <t>998713202</t>
  </si>
  <si>
    <t>Přesun hmot procentní pro izolace tepelné v objektech v do 12 m</t>
  </si>
  <si>
    <t>%</t>
  </si>
  <si>
    <t>1703417589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</si>
  <si>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</si>
  <si>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</si>
  <si>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</si>
  <si>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</si>
  <si>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-845317449</t>
  </si>
  <si>
    <t>484301151</t>
  </si>
  <si>
    <t>Bytová stanice pro decentralizovanou přípravu teplé vody s jedním směšovaným okruhem vytápění 19 l/min</t>
  </si>
  <si>
    <t>1514866346</t>
  </si>
  <si>
    <t>484301161</t>
  </si>
  <si>
    <t>Připojovací set kulových kohoutů</t>
  </si>
  <si>
    <t>-926491506</t>
  </si>
  <si>
    <t>484301162</t>
  </si>
  <si>
    <t>Podomítková skříň CP</t>
  </si>
  <si>
    <t>-1554523384</t>
  </si>
  <si>
    <t>484301163</t>
  </si>
  <si>
    <t>Prostorový termostat 230V</t>
  </si>
  <si>
    <t>-816520691</t>
  </si>
  <si>
    <t>998732202</t>
  </si>
  <si>
    <t>Přesun hmot procentní pro strojovny v objektech v do 12 m</t>
  </si>
  <si>
    <t>575146635</t>
  </si>
  <si>
    <t>733</t>
  </si>
  <si>
    <t>Ústřední vytápění - rozvodné potrubí</t>
  </si>
  <si>
    <t>733322221R</t>
  </si>
  <si>
    <t>Potrubí plastohliníkové D 16x2,0, vč.tvarovek a montáže</t>
  </si>
  <si>
    <t>-448606330</t>
  </si>
  <si>
    <t>733322223R</t>
  </si>
  <si>
    <t>Potrubí plastohliníkové D 25x2,5, vč.tvarovek a montáže</t>
  </si>
  <si>
    <t>1783340544</t>
  </si>
  <si>
    <t>733322224R</t>
  </si>
  <si>
    <t>Potrubí plastohliníkové D 32x3,0, vč.tvarovek a montáže</t>
  </si>
  <si>
    <t>-977581771</t>
  </si>
  <si>
    <t>733322225R</t>
  </si>
  <si>
    <t>Potrubí plastohliníkové D 40x4,0, vč.tvarovek a montáže</t>
  </si>
  <si>
    <t>1110184148</t>
  </si>
  <si>
    <t>733322226R</t>
  </si>
  <si>
    <t>Potrubí plastohliníkové D 50x4,5, vč.tvarovek a montáže</t>
  </si>
  <si>
    <t>-2075935604</t>
  </si>
  <si>
    <t>733391101</t>
  </si>
  <si>
    <t>Zkouška těsnosti potrubí plastové do D 32x3,0</t>
  </si>
  <si>
    <t>680545685</t>
  </si>
  <si>
    <t>2880</t>
  </si>
  <si>
    <t>55+15+55</t>
  </si>
  <si>
    <t>733391102</t>
  </si>
  <si>
    <t>Zkouška těsnosti potrubí plastové do D 50x4,6</t>
  </si>
  <si>
    <t>1332078514</t>
  </si>
  <si>
    <t>15+15</t>
  </si>
  <si>
    <t>998733202</t>
  </si>
  <si>
    <t>Přesun hmot procentní pro rozvody potrubí v objektech v do 12 m</t>
  </si>
  <si>
    <t>362900826</t>
  </si>
  <si>
    <t>734</t>
  </si>
  <si>
    <t>Ústřední vytápění - armatury</t>
  </si>
  <si>
    <t>734209113</t>
  </si>
  <si>
    <t>Montáž armatury závitové s dvěma závity G 1/2</t>
  </si>
  <si>
    <t>926623407</t>
  </si>
  <si>
    <t>63</t>
  </si>
  <si>
    <t>6000052489</t>
  </si>
  <si>
    <t>Vyvažovací ventil STAD DN 15 s vypouštěním PN25</t>
  </si>
  <si>
    <t>-127856877</t>
  </si>
  <si>
    <t>6000052589</t>
  </si>
  <si>
    <t>Ventil STAP DN 15</t>
  </si>
  <si>
    <t>743903307</t>
  </si>
  <si>
    <t>65</t>
  </si>
  <si>
    <t>734211120</t>
  </si>
  <si>
    <t>Ventil závitový odvzdušňovací G 1/2 PN 14 do 120°C automatický</t>
  </si>
  <si>
    <t>2043960391</t>
  </si>
  <si>
    <t>66</t>
  </si>
  <si>
    <t>734221682</t>
  </si>
  <si>
    <t>Termostatická hlavice kapalinová PN 10 do 110°C otopných těles VK</t>
  </si>
  <si>
    <t>-802778891</t>
  </si>
  <si>
    <t>67</t>
  </si>
  <si>
    <t>734261402</t>
  </si>
  <si>
    <t>Armatura připojovací rohová G 1/2x18 PN 10 do 110°C radiátorů typu VK - H šroubení</t>
  </si>
  <si>
    <t>-1464355501</t>
  </si>
  <si>
    <t>68</t>
  </si>
  <si>
    <t>734291123</t>
  </si>
  <si>
    <t>Kohout plnící a vypouštěcí G 1/2 PN 10 do 90°C závitový</t>
  </si>
  <si>
    <t>-1549390256</t>
  </si>
  <si>
    <t>69</t>
  </si>
  <si>
    <t>734292714</t>
  </si>
  <si>
    <t>Kohout kulový přímý G 3/4 PN 42 do 185°C vnitřní závit</t>
  </si>
  <si>
    <t>52629940</t>
  </si>
  <si>
    <t>70</t>
  </si>
  <si>
    <t>998734202</t>
  </si>
  <si>
    <t>Přesun hmot procentní pro armatury v objektech v do 12 m</t>
  </si>
  <si>
    <t>498489889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</si>
  <si>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</si>
  <si>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</si>
  <si>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</si>
  <si>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</si>
  <si>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</si>
  <si>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-1011585203</t>
  </si>
  <si>
    <t>72</t>
  </si>
  <si>
    <t>735152557</t>
  </si>
  <si>
    <t>Otopné těleso panelové VK dvoudeskové 2 přídavné přestupní plochy výška/délka 500/1000mm výkon 1452W</t>
  </si>
  <si>
    <t>1606217538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</si>
  <si>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</si>
  <si>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</si>
  <si>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</si>
  <si>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-162662859</t>
  </si>
  <si>
    <t>74</t>
  </si>
  <si>
    <t>735511027</t>
  </si>
  <si>
    <t>Podlahové vytápění - systémová deska s kombinovanou tepelnou a kročejovou izolací, vč.oboustranného pásu pro spojování desek</t>
  </si>
  <si>
    <t>-451583540</t>
  </si>
  <si>
    <t>75</t>
  </si>
  <si>
    <t>735511062</t>
  </si>
  <si>
    <t>Podlahové vytápění - obvodový dilatační pás samolepící s folií</t>
  </si>
  <si>
    <t>-1783950186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</si>
  <si>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</si>
  <si>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</si>
  <si>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</si>
  <si>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-1216591415</t>
  </si>
  <si>
    <t>77</t>
  </si>
  <si>
    <t>735511082R</t>
  </si>
  <si>
    <t>Podlahové vytápění - rozdělovač plastový s průtokoměry tříokruhový, vč.základní sady pro modulární plastový rozdělovač a sady regulačních kul.ventilů G 1" a sady regulačních kul.ventilů G 1"</t>
  </si>
  <si>
    <t>1054213693</t>
  </si>
  <si>
    <t>78</t>
  </si>
  <si>
    <t>735511083R</t>
  </si>
  <si>
    <t>Podlahové vytápění - rozdělovač plastový s průtokoměry čtyřokruhový, vč.základní sady pro modulární plastový rozdělovač a sady regulačních kul.ventilů G 1"</t>
  </si>
  <si>
    <t>-1838888701</t>
  </si>
  <si>
    <t>79</t>
  </si>
  <si>
    <t>735511084R</t>
  </si>
  <si>
    <t>Podlahové vytápění - rozdělovač plastový s průtokoměry pětiokruhový, vč.základní sady pro modulární plastový rozdělovač a sady regulačních kul.ventilů G 1"</t>
  </si>
  <si>
    <t>1511142429</t>
  </si>
  <si>
    <t>80</t>
  </si>
  <si>
    <t>735511101R</t>
  </si>
  <si>
    <t>Skříň rozdělovače, pod omítku UFH1, 550x760x110 mm</t>
  </si>
  <si>
    <t>-2043409737</t>
  </si>
  <si>
    <t>81</t>
  </si>
  <si>
    <t>735511102R</t>
  </si>
  <si>
    <t>Skříň rozdělovače, pod omítku UFH2, 700x760x110 mm</t>
  </si>
  <si>
    <t>-229044456</t>
  </si>
  <si>
    <t>82</t>
  </si>
  <si>
    <t>735511103R</t>
  </si>
  <si>
    <t>Skříň rozdělovače, pod omítku UFH3, 850x760x110 mm</t>
  </si>
  <si>
    <t>1425709035</t>
  </si>
  <si>
    <t>83</t>
  </si>
  <si>
    <t>735511138</t>
  </si>
  <si>
    <t>Podlahové vytápění - svěrné šroubení se závitem EK 3/4" pro připojení potrubí 17x2,0 mm</t>
  </si>
  <si>
    <t>538053813</t>
  </si>
  <si>
    <t>998735202</t>
  </si>
  <si>
    <t>Přesun hmot procentní pro otopná tělesa v objektech v do 12 m</t>
  </si>
  <si>
    <t>1376924866</t>
  </si>
  <si>
    <t>Práce a dodávky M</t>
  </si>
  <si>
    <t>230120043</t>
  </si>
  <si>
    <t>Čištění potrubí profukováním nebo proplachováním DN 50</t>
  </si>
  <si>
    <t>43717527</t>
  </si>
  <si>
    <t>230120044</t>
  </si>
  <si>
    <t>Čištění potrubí profukováním nebo proplachováním DN 65</t>
  </si>
  <si>
    <t>-273040418</t>
  </si>
  <si>
    <t>OST</t>
  </si>
  <si>
    <t>OST01</t>
  </si>
  <si>
    <t>Napuštění a propláchnutí systému, topná zkouška</t>
  </si>
  <si>
    <t>hod</t>
  </si>
  <si>
    <t>262144</t>
  </si>
  <si>
    <t>-2128835134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</si>
  <si>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</si>
  <si>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</si>
  <si>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</si>
  <si>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</si>
  <si>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</si>
  <si>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</si>
  <si>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</si>
  <si>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</si>
  <si>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1400250985</t>
  </si>
  <si>
    <t>012303000</t>
  </si>
  <si>
    <t>Geodetické práce po výstavbě</t>
  </si>
  <si>
    <t>433563788</t>
  </si>
  <si>
    <t>VRN4</t>
  </si>
  <si>
    <t>Inženýrská činnost</t>
  </si>
  <si>
    <t>045002000</t>
  </si>
  <si>
    <t>Kompletační a koordinační činnost</t>
  </si>
  <si>
    <t>1607717844</t>
  </si>
  <si>
    <t>IO 01 - Vodovodní přípojka</t>
  </si>
  <si>
    <t>621478557</t>
  </si>
  <si>
    <t>vodovodní přípojka</t>
  </si>
  <si>
    <t>0,80*1,60*8,00</t>
  </si>
  <si>
    <t>rozšíření pro armaturní šachtu</t>
  </si>
  <si>
    <t>2,00*2,00*1,80</t>
  </si>
  <si>
    <t>771090283</t>
  </si>
  <si>
    <t>1511441272</t>
  </si>
  <si>
    <t>1,60*8,00*2</t>
  </si>
  <si>
    <t>2,00*4*1,80</t>
  </si>
  <si>
    <t>-226803903</t>
  </si>
  <si>
    <t>-1679871333</t>
  </si>
  <si>
    <t>-426596744</t>
  </si>
  <si>
    <t>0,80*(0,10+0,33)*8,00</t>
  </si>
  <si>
    <t>3,14*1,60*1,80*0,20</t>
  </si>
  <si>
    <t>-1180229565</t>
  </si>
  <si>
    <t>4,561</t>
  </si>
  <si>
    <t>-1922200118</t>
  </si>
  <si>
    <t>4,561*1,70</t>
  </si>
  <si>
    <t>-34377673</t>
  </si>
  <si>
    <t>17,44-4,561</t>
  </si>
  <si>
    <t>-1109319120</t>
  </si>
  <si>
    <t>1,20*0,33*8,00</t>
  </si>
  <si>
    <t>1603998880</t>
  </si>
  <si>
    <t>3,168*1,70*1,12</t>
  </si>
  <si>
    <t>-1751361371</t>
  </si>
  <si>
    <t>0,80*0,10*8,00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</si>
  <si>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</si>
  <si>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</si>
  <si>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</si>
  <si>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</si>
  <si>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</si>
  <si>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</si>
  <si>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8*1,03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</si>
  <si>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</si>
  <si>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</si>
  <si>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</si>
  <si>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</si>
  <si>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</si>
  <si>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</si>
  <si>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</si>
  <si>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</si>
  <si>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</si>
  <si>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</si>
  <si>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</si>
  <si>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</si>
  <si>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</si>
  <si>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</si>
  <si>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</si>
  <si>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</si>
  <si>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</si>
  <si>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</si>
  <si>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</si>
  <si>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</si>
  <si>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</si>
  <si>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</si>
  <si>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</si>
  <si>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</si>
  <si>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</si>
  <si>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</si>
  <si>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</si>
  <si>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</si>
  <si>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</si>
  <si>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</si>
  <si>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</si>
  <si>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</si>
  <si>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</si>
  <si>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</si>
  <si>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</si>
  <si>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</si>
  <si>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</si>
  <si>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</si>
  <si>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</si>
  <si>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-255438442</t>
  </si>
  <si>
    <t>899102112</t>
  </si>
  <si>
    <t>Osazení poklopů litinových nebo ocelových včetně rámů pro třídu zatížení A15, A50</t>
  </si>
  <si>
    <t>-510974751</t>
  </si>
  <si>
    <t>28661936</t>
  </si>
  <si>
    <t>poklop kompozitový tř.zatížení A15</t>
  </si>
  <si>
    <t>1291993113</t>
  </si>
  <si>
    <t>899401111</t>
  </si>
  <si>
    <t>Osazení poklopů litinových ventilových</t>
  </si>
  <si>
    <t>-260155026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</si>
  <si>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</si>
  <si>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</si>
  <si>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</si>
  <si>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</si>
  <si>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</si>
  <si>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</si>
  <si>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</si>
  <si>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</si>
  <si>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</si>
  <si>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</si>
  <si>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</si>
  <si>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</si>
  <si>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23-M - Montáže potrubí</t>
  </si>
  <si>
    <t>113107423</t>
  </si>
  <si>
    <t>Odstranění podkladu z kameniva drceného tl 300 mm při překopech strojně pl do 15 m2</t>
  </si>
  <si>
    <t>CS ÚRS 2019 02</t>
  </si>
  <si>
    <t>1912968233</t>
  </si>
  <si>
    <t>113107442</t>
  </si>
  <si>
    <t>Odstranění podkladu živičných tl 100 mm při překopech strojně pl do 15 m2</t>
  </si>
  <si>
    <t>1187650184</t>
  </si>
  <si>
    <t>0,80*5,00</t>
  </si>
  <si>
    <t>113202111</t>
  </si>
  <si>
    <t>Vytrhání obrub krajníků obrubníků stojatých</t>
  </si>
  <si>
    <t>-1021774160</t>
  </si>
  <si>
    <t>2,00*2</t>
  </si>
  <si>
    <t>119001402</t>
  </si>
  <si>
    <t>Dočasné zajištění potrubí ocelového nebo litinového DN do 500 mm</t>
  </si>
  <si>
    <t>-34640059</t>
  </si>
  <si>
    <t>119001405</t>
  </si>
  <si>
    <t>Dočasné zajištění potrubí z PE DN do 200 mm</t>
  </si>
  <si>
    <t>-1291367199</t>
  </si>
  <si>
    <t>119001421</t>
  </si>
  <si>
    <t>Dočasné zajištění kabelů a kabelových tratí ze 3 volně ložených kabelů</t>
  </si>
  <si>
    <t>-1589858512</t>
  </si>
  <si>
    <t>120001101</t>
  </si>
  <si>
    <t>Příplatek za ztížení odkopávky nebo prokkopávky v blízkosti inženýrských sítí</t>
  </si>
  <si>
    <t>2106810768</t>
  </si>
  <si>
    <t>23,143*0,30</t>
  </si>
  <si>
    <t>1947241926</t>
  </si>
  <si>
    <t>0,80*(0,91+1,66)/2*8,76</t>
  </si>
  <si>
    <t>0,80*(0,85+1,30)/2*18,30</t>
  </si>
  <si>
    <t>"odpočet konstrukce komunikace" -0,80*0,40*5,00</t>
  </si>
  <si>
    <t>1052247403</t>
  </si>
  <si>
    <t>1840426246</t>
  </si>
  <si>
    <t>uvažováno pažení od hl.výkopu 1,30 m</t>
  </si>
  <si>
    <t>2,00*(1,30+1,66)/2*2</t>
  </si>
  <si>
    <t>862988705</t>
  </si>
  <si>
    <t>1330672248</t>
  </si>
  <si>
    <t>0,80*(1,00+1,66)/2*4,51</t>
  </si>
  <si>
    <t>0,80*(1,00+1,23)/2*4,00</t>
  </si>
  <si>
    <t>-2083915077</t>
  </si>
  <si>
    <t>3,6+9,742+2,165</t>
  </si>
  <si>
    <t>-1614054890</t>
  </si>
  <si>
    <t>-210492535</t>
  </si>
  <si>
    <t>15,507*1,60</t>
  </si>
  <si>
    <t>-675009963</t>
  </si>
  <si>
    <t>zásypy kamenivem v komunikaci</t>
  </si>
  <si>
    <t>0,80*0,90*5,00</t>
  </si>
  <si>
    <t>58343930</t>
  </si>
  <si>
    <t>kamenivo drcené hrubé frakce 16-32</t>
  </si>
  <si>
    <t>-340619751</t>
  </si>
  <si>
    <t>3,6*2 'Přepočtené koeficientem množství</t>
  </si>
  <si>
    <t>174101101a</t>
  </si>
  <si>
    <t>Zásyp jam, šachet rýh nebo kolem objektů sypaninou se zhutněním - zeminou</t>
  </si>
  <si>
    <t>-1185720529</t>
  </si>
  <si>
    <t>-(3,6+9,742+2,165)</t>
  </si>
  <si>
    <t>175151101</t>
  </si>
  <si>
    <t>Obsypání potrubí strojně sypaninou bez prohození, uloženou do 3 m</t>
  </si>
  <si>
    <t>-762932083</t>
  </si>
  <si>
    <t>0,80*0,45*(8,76+18,30)</t>
  </si>
  <si>
    <t>58337344</t>
  </si>
  <si>
    <t>štěrkopísek frakce 0/32</t>
  </si>
  <si>
    <t>781026244</t>
  </si>
  <si>
    <t>9,742*2 'Přepočtené koeficientem množství</t>
  </si>
  <si>
    <t>451572111</t>
  </si>
  <si>
    <t>Lože pod potrubí otevřený výkop z kameniva drobného těženého</t>
  </si>
  <si>
    <t>-1039409630</t>
  </si>
  <si>
    <t>0,80*0,10*(8,76+18,30)</t>
  </si>
  <si>
    <t>Komunikace pozemní</t>
  </si>
  <si>
    <t>566901132</t>
  </si>
  <si>
    <t>Vyspravení podkladu po překopech ing sítí plochy do 15 m2 štěrkodrtí tl. 150 mm</t>
  </si>
  <si>
    <t>-1604951748</t>
  </si>
  <si>
    <t>566901142</t>
  </si>
  <si>
    <t>Vyspravení podkladu po překopech ing sítí plochy do 15 m2 kamenivem hrubým drceným tl. 150 mm</t>
  </si>
  <si>
    <t>1425457009</t>
  </si>
  <si>
    <t>572340111</t>
  </si>
  <si>
    <t>Vyspravení krytu komunikací po překopech plochy do 15 m2 asfaltovým betonem ACO (AB) tl 50 mm, 2 vrstvy</t>
  </si>
  <si>
    <t>-1332826485</t>
  </si>
  <si>
    <t>4,000*2</t>
  </si>
  <si>
    <t>817314111R</t>
  </si>
  <si>
    <t>Napojení potrubí DN 150 na stávající šachty a trouby</t>
  </si>
  <si>
    <t>2114124330</t>
  </si>
  <si>
    <t>871315221</t>
  </si>
  <si>
    <t>Kanalizační potrubí z tvrdého PVC jednovrstvé tuhost třídy SN8 DN 160</t>
  </si>
  <si>
    <t>-318095803</t>
  </si>
  <si>
    <t>877315211</t>
  </si>
  <si>
    <t>Montáž tvarovek z tvrdého PVC-systém KG nebo z polypropylenu-systém KG 2000 jednoosé DN 160</t>
  </si>
  <si>
    <t>-987996550</t>
  </si>
  <si>
    <t>28611359</t>
  </si>
  <si>
    <t>koleno kanalizace PVC KG 160x15°</t>
  </si>
  <si>
    <t>-822282565</t>
  </si>
  <si>
    <t>894812311</t>
  </si>
  <si>
    <t>Revizní a čistící šachta z PP typ DN 600/160 šachtové dno průtočné</t>
  </si>
  <si>
    <t>-1167989932</t>
  </si>
  <si>
    <t>894812332</t>
  </si>
  <si>
    <t>Revizní a čistící šachta z PP DN 600 šachtová roura korugovaná světlé hloubky 2000 mm</t>
  </si>
  <si>
    <t>-1283175642</t>
  </si>
  <si>
    <t>894812339</t>
  </si>
  <si>
    <t>Příplatek k rourám revizní a čistící šachty z PP DN 600 za uříznutí šachtové roury</t>
  </si>
  <si>
    <t>-1764429811</t>
  </si>
  <si>
    <t>894812357</t>
  </si>
  <si>
    <t>Revizní a čistící šachta z PP DN 600 poklop litinový pro třídu zatížení B125 s teleskopickým adaptérem</t>
  </si>
  <si>
    <t>-1273600772</t>
  </si>
  <si>
    <t>Ostatní konstrukce a práce, bourání</t>
  </si>
  <si>
    <t>916131213</t>
  </si>
  <si>
    <t>Osazení silničního obrubníku betonového stojatého s boční opěrou do lože z betonu prostého</t>
  </si>
  <si>
    <t>-1905387214</t>
  </si>
  <si>
    <t>59217031</t>
  </si>
  <si>
    <t>obrubník betonový silniční 1000x150x250mm</t>
  </si>
  <si>
    <t>1066800244</t>
  </si>
  <si>
    <t>4*1,01 'Přepočtené koeficientem množství</t>
  </si>
  <si>
    <t>919735112</t>
  </si>
  <si>
    <t>Řezání stávajícího živičného krytu hl do 100 mm</t>
  </si>
  <si>
    <t>-1632755429</t>
  </si>
  <si>
    <t>5*2</t>
  </si>
  <si>
    <t>997</t>
  </si>
  <si>
    <t>Přesun sutě</t>
  </si>
  <si>
    <t>997221551</t>
  </si>
  <si>
    <t>Vodorovná doprava suti ze sypkých materiálů do 1 km</t>
  </si>
  <si>
    <t>582877923</t>
  </si>
  <si>
    <t>997221559</t>
  </si>
  <si>
    <t>Příplatek ZKD 1 km u vodorovné dopravy suti ze sypkých materiálů</t>
  </si>
  <si>
    <t>837201320</t>
  </si>
  <si>
    <t>2,64*9 'Přepočtené koeficientem množství</t>
  </si>
  <si>
    <t>997221571</t>
  </si>
  <si>
    <t>Vodorovná doprava vybouraných hmot do 1 km</t>
  </si>
  <si>
    <t>1435573300</t>
  </si>
  <si>
    <t>997221579</t>
  </si>
  <si>
    <t>Příplatek ZKD 1 km u vodorovné dopravy vybouraných hmot</t>
  </si>
  <si>
    <t>720379567</t>
  </si>
  <si>
    <t>0,82*9 'Přepočtené koeficientem množství</t>
  </si>
  <si>
    <t>997221815</t>
  </si>
  <si>
    <t>Poplatek za uložení na skládce (skládkovné) stavebního odpadu betonového kód odpadu 170 101</t>
  </si>
  <si>
    <t>-860352005</t>
  </si>
  <si>
    <t>997221845</t>
  </si>
  <si>
    <t>Poplatek za uložení na skládce (skládkovné) odpadu asfaltového bez dehtu kód odpadu 170 302</t>
  </si>
  <si>
    <t>1843290140</t>
  </si>
  <si>
    <t>997221855</t>
  </si>
  <si>
    <t>Poplatek za uložení na skládce (skládkovné) zeminy a kameniva kód odpadu 170 504</t>
  </si>
  <si>
    <t>1940192173</t>
  </si>
  <si>
    <t>-467648101</t>
  </si>
  <si>
    <t>23-M</t>
  </si>
  <si>
    <t>Montáže potrubí</t>
  </si>
  <si>
    <t>230200120R</t>
  </si>
  <si>
    <t>Nasunutí potrubní sekce DN 150 do chráničky, vč.vystředění a utěsnění konců</t>
  </si>
  <si>
    <t>-2144047758</t>
  </si>
  <si>
    <t>DSA.0001970.URS</t>
  </si>
  <si>
    <t>manžeta chráničky vč. upínací pásky, rozměr 160x220 mm, DN 150 x 200</t>
  </si>
  <si>
    <t>128</t>
  </si>
  <si>
    <t>10978487</t>
  </si>
  <si>
    <t>230205141</t>
  </si>
  <si>
    <t>Montáž potrubí plastového svařovaného na tupo nebo elektrospojkou dn 225 mm en 8,6 mm</t>
  </si>
  <si>
    <t>781093681</t>
  </si>
  <si>
    <t>PPL.K225086006HCL</t>
  </si>
  <si>
    <t>Trubka 225X8,6 6m HDPE</t>
  </si>
  <si>
    <t>-1149491295</t>
  </si>
  <si>
    <t>3,5*1,03 'Přepočtené koeficientem množství</t>
  </si>
  <si>
    <t>PPV</t>
  </si>
  <si>
    <t>Podíl přidružených výkonů</t>
  </si>
  <si>
    <t>1212591552</t>
  </si>
  <si>
    <t>858784604</t>
  </si>
  <si>
    <t>-620439100</t>
  </si>
  <si>
    <t>735164254</t>
  </si>
  <si>
    <t>Otopné těleso trubkové  1220/750 mm</t>
  </si>
  <si>
    <t>přidaná 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</si>
</sst>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color rgb="FFFF000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21" fillId="5" borderId="22" xfId="0" applyFont="1" applyFill="1" applyBorder="1" applyAlignment="1" applyProtection="1">
      <alignment horizontal="center" vertical="center"/>
      <protection locked="0"/>
    </xf>
    <xf numFmtId="49" fontId="2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center" vertical="center" wrapText="1"/>
      <protection locked="0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1" t="s">
        <v>5</v>
      </c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34" t="s">
        <v>13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36" t="s">
        <v>15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37" t="s">
        <v>1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8">
        <f>ROUND(AG94,2)</f>
        <v>0</v>
      </c>
      <c r="AL26" s="239"/>
      <c r="AM26" s="239"/>
      <c r="AN26" s="239"/>
      <c r="AO26" s="239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40" t="s">
        <v>35</v>
      </c>
      <c r="M28" s="240"/>
      <c r="N28" s="240"/>
      <c r="O28" s="240"/>
      <c r="P28" s="240"/>
      <c r="Q28" s="30"/>
      <c r="R28" s="30"/>
      <c r="S28" s="30"/>
      <c r="T28" s="30"/>
      <c r="U28" s="30"/>
      <c r="V28" s="30"/>
      <c r="W28" s="240" t="s">
        <v>36</v>
      </c>
      <c r="X28" s="240"/>
      <c r="Y28" s="240"/>
      <c r="Z28" s="240"/>
      <c r="AA28" s="240"/>
      <c r="AB28" s="240"/>
      <c r="AC28" s="240"/>
      <c r="AD28" s="240"/>
      <c r="AE28" s="240"/>
      <c r="AF28" s="30"/>
      <c r="AG28" s="30"/>
      <c r="AH28" s="30"/>
      <c r="AI28" s="30"/>
      <c r="AJ28" s="30"/>
      <c r="AK28" s="240" t="s">
        <v>37</v>
      </c>
      <c r="AL28" s="240"/>
      <c r="AM28" s="240"/>
      <c r="AN28" s="240"/>
      <c r="AO28" s="240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33">
        <v>0.21</v>
      </c>
      <c r="M29" s="232"/>
      <c r="N29" s="232"/>
      <c r="O29" s="232"/>
      <c r="P29" s="232"/>
      <c r="W29" s="231">
        <f>ROUND(AZ94, 2)</f>
        <v>0</v>
      </c>
      <c r="X29" s="232"/>
      <c r="Y29" s="232"/>
      <c r="Z29" s="232"/>
      <c r="AA29" s="232"/>
      <c r="AB29" s="232"/>
      <c r="AC29" s="232"/>
      <c r="AD29" s="232"/>
      <c r="AE29" s="232"/>
      <c r="AK29" s="231">
        <f>ROUND(AV94, 2)</f>
        <v>0</v>
      </c>
      <c r="AL29" s="232"/>
      <c r="AM29" s="232"/>
      <c r="AN29" s="232"/>
      <c r="AO29" s="232"/>
      <c r="AR29" s="35"/>
    </row>
    <row r="30" spans="1:71" s="3" customFormat="1" ht="14.45" customHeight="1">
      <c r="B30" s="35"/>
      <c r="F30" s="27" t="s">
        <v>40</v>
      </c>
      <c r="L30" s="233">
        <v>0.15</v>
      </c>
      <c r="M30" s="232"/>
      <c r="N30" s="232"/>
      <c r="O30" s="232"/>
      <c r="P30" s="232"/>
      <c r="W30" s="231">
        <f>ROUND(BA94, 2)</f>
        <v>0</v>
      </c>
      <c r="X30" s="232"/>
      <c r="Y30" s="232"/>
      <c r="Z30" s="232"/>
      <c r="AA30" s="232"/>
      <c r="AB30" s="232"/>
      <c r="AC30" s="232"/>
      <c r="AD30" s="232"/>
      <c r="AE30" s="232"/>
      <c r="AK30" s="231">
        <f>ROUND(AW94, 2)</f>
        <v>0</v>
      </c>
      <c r="AL30" s="232"/>
      <c r="AM30" s="232"/>
      <c r="AN30" s="232"/>
      <c r="AO30" s="232"/>
      <c r="AR30" s="35"/>
    </row>
    <row r="31" spans="1:71" s="3" customFormat="1" ht="14.45" hidden="1" customHeight="1">
      <c r="B31" s="35"/>
      <c r="F31" s="27" t="s">
        <v>41</v>
      </c>
      <c r="L31" s="233">
        <v>0.21</v>
      </c>
      <c r="M31" s="232"/>
      <c r="N31" s="232"/>
      <c r="O31" s="232"/>
      <c r="P31" s="232"/>
      <c r="W31" s="231">
        <f>ROUND(BB94, 2)</f>
        <v>0</v>
      </c>
      <c r="X31" s="232"/>
      <c r="Y31" s="232"/>
      <c r="Z31" s="232"/>
      <c r="AA31" s="232"/>
      <c r="AB31" s="232"/>
      <c r="AC31" s="232"/>
      <c r="AD31" s="232"/>
      <c r="AE31" s="232"/>
      <c r="AK31" s="231">
        <v>0</v>
      </c>
      <c r="AL31" s="232"/>
      <c r="AM31" s="232"/>
      <c r="AN31" s="232"/>
      <c r="AO31" s="232"/>
      <c r="AR31" s="35"/>
    </row>
    <row r="32" spans="1:71" s="3" customFormat="1" ht="14.45" hidden="1" customHeight="1">
      <c r="B32" s="35"/>
      <c r="F32" s="27" t="s">
        <v>42</v>
      </c>
      <c r="L32" s="233">
        <v>0.15</v>
      </c>
      <c r="M32" s="232"/>
      <c r="N32" s="232"/>
      <c r="O32" s="232"/>
      <c r="P32" s="232"/>
      <c r="W32" s="231">
        <f>ROUND(BC94, 2)</f>
        <v>0</v>
      </c>
      <c r="X32" s="232"/>
      <c r="Y32" s="232"/>
      <c r="Z32" s="232"/>
      <c r="AA32" s="232"/>
      <c r="AB32" s="232"/>
      <c r="AC32" s="232"/>
      <c r="AD32" s="232"/>
      <c r="AE32" s="232"/>
      <c r="AK32" s="231">
        <v>0</v>
      </c>
      <c r="AL32" s="232"/>
      <c r="AM32" s="232"/>
      <c r="AN32" s="232"/>
      <c r="AO32" s="232"/>
      <c r="AR32" s="35"/>
    </row>
    <row r="33" spans="1:57" s="3" customFormat="1" ht="14.45" hidden="1" customHeight="1">
      <c r="B33" s="35"/>
      <c r="F33" s="27" t="s">
        <v>43</v>
      </c>
      <c r="L33" s="233">
        <v>0</v>
      </c>
      <c r="M33" s="232"/>
      <c r="N33" s="232"/>
      <c r="O33" s="232"/>
      <c r="P33" s="232"/>
      <c r="W33" s="231">
        <f>ROUND(BD94,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v>0</v>
      </c>
      <c r="AL33" s="232"/>
      <c r="AM33" s="232"/>
      <c r="AN33" s="232"/>
      <c r="AO33" s="232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45" t="s">
        <v>46</v>
      </c>
      <c r="Y35" s="243"/>
      <c r="Z35" s="243"/>
      <c r="AA35" s="243"/>
      <c r="AB35" s="243"/>
      <c r="AC35" s="38"/>
      <c r="AD35" s="38"/>
      <c r="AE35" s="38"/>
      <c r="AF35" s="38"/>
      <c r="AG35" s="38"/>
      <c r="AH35" s="38"/>
      <c r="AI35" s="38"/>
      <c r="AJ35" s="38"/>
      <c r="AK35" s="242">
        <f>SUM(AK26:AK33)</f>
        <v>0</v>
      </c>
      <c r="AL35" s="243"/>
      <c r="AM35" s="243"/>
      <c r="AN35" s="243"/>
      <c r="AO35" s="244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SWHG_1909</v>
      </c>
      <c r="AR84" s="49"/>
    </row>
    <row r="85" spans="1:91" s="5" customFormat="1" ht="36.950000000000003" customHeight="1">
      <c r="B85" s="50"/>
      <c r="C85" s="51" t="s">
        <v>14</v>
      </c>
      <c r="L85" s="208" t="str">
        <f>K6</f>
        <v>Bytový dům čp.383, Červená kolonie na ulici Okružní v Bohumíně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K85" s="209"/>
      <c r="AL85" s="209"/>
      <c r="AM85" s="209"/>
      <c r="AN85" s="209"/>
      <c r="AO85" s="209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10" t="str">
        <f>IF(AN8= "","",AN8)</f>
        <v>2. 10. 2019</v>
      </c>
      <c r="AN87" s="210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11" t="str">
        <f>IF(E17="","",E17)</f>
        <v>S WHG s.r.o.</v>
      </c>
      <c r="AN89" s="212"/>
      <c r="AO89" s="212"/>
      <c r="AP89" s="212"/>
      <c r="AQ89" s="30"/>
      <c r="AR89" s="31"/>
      <c r="AS89" s="213" t="s">
        <v>54</v>
      </c>
      <c r="AT89" s="214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11" t="str">
        <f>IF(E20="","",E20)</f>
        <v xml:space="preserve"> </v>
      </c>
      <c r="AN90" s="212"/>
      <c r="AO90" s="212"/>
      <c r="AP90" s="212"/>
      <c r="AQ90" s="30"/>
      <c r="AR90" s="31"/>
      <c r="AS90" s="215"/>
      <c r="AT90" s="216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5"/>
      <c r="AT91" s="216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7" t="s">
        <v>55</v>
      </c>
      <c r="D92" s="218"/>
      <c r="E92" s="218"/>
      <c r="F92" s="218"/>
      <c r="G92" s="218"/>
      <c r="H92" s="58"/>
      <c r="I92" s="219" t="s">
        <v>56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1" t="s">
        <v>57</v>
      </c>
      <c r="AH92" s="218"/>
      <c r="AI92" s="218"/>
      <c r="AJ92" s="218"/>
      <c r="AK92" s="218"/>
      <c r="AL92" s="218"/>
      <c r="AM92" s="218"/>
      <c r="AN92" s="219" t="s">
        <v>58</v>
      </c>
      <c r="AO92" s="218"/>
      <c r="AP92" s="220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6">
        <f>ROUND(AG95,2)</f>
        <v>0</v>
      </c>
      <c r="AH94" s="226"/>
      <c r="AI94" s="226"/>
      <c r="AJ94" s="226"/>
      <c r="AK94" s="226"/>
      <c r="AL94" s="226"/>
      <c r="AM94" s="226"/>
      <c r="AN94" s="227">
        <f t="shared" ref="AN94:AN99" si="0">SUM(AG94,AT94)</f>
        <v>0</v>
      </c>
      <c r="AO94" s="227"/>
      <c r="AP94" s="227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1938.2764400000001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24" t="s">
        <v>78</v>
      </c>
      <c r="E95" s="224"/>
      <c r="F95" s="224"/>
      <c r="G95" s="224"/>
      <c r="H95" s="224"/>
      <c r="I95" s="79"/>
      <c r="J95" s="224" t="s">
        <v>79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5">
        <f>ROUND(SUM(AG96:AG99),2)</f>
        <v>0</v>
      </c>
      <c r="AH95" s="223"/>
      <c r="AI95" s="223"/>
      <c r="AJ95" s="223"/>
      <c r="AK95" s="223"/>
      <c r="AL95" s="223"/>
      <c r="AM95" s="223"/>
      <c r="AN95" s="222">
        <f t="shared" si="0"/>
        <v>0</v>
      </c>
      <c r="AO95" s="223"/>
      <c r="AP95" s="223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1938.2764400000001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28" t="s">
        <v>84</v>
      </c>
      <c r="F96" s="228"/>
      <c r="G96" s="228"/>
      <c r="H96" s="228"/>
      <c r="I96" s="228"/>
      <c r="J96" s="10"/>
      <c r="K96" s="228" t="s">
        <v>85</v>
      </c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29">
        <f>'D.1.4.1 - Zdravotně techn...'!J32</f>
        <v>0</v>
      </c>
      <c r="AH96" s="230"/>
      <c r="AI96" s="230"/>
      <c r="AJ96" s="230"/>
      <c r="AK96" s="230"/>
      <c r="AL96" s="230"/>
      <c r="AM96" s="230"/>
      <c r="AN96" s="229">
        <f t="shared" si="0"/>
        <v>0</v>
      </c>
      <c r="AO96" s="230"/>
      <c r="AP96" s="230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1116.3738779999999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28" t="s">
        <v>89</v>
      </c>
      <c r="F97" s="228"/>
      <c r="G97" s="228"/>
      <c r="H97" s="228"/>
      <c r="I97" s="228"/>
      <c r="J97" s="10"/>
      <c r="K97" s="228" t="s">
        <v>90</v>
      </c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28"/>
      <c r="Z97" s="228"/>
      <c r="AA97" s="228"/>
      <c r="AB97" s="228"/>
      <c r="AC97" s="228"/>
      <c r="AD97" s="228"/>
      <c r="AE97" s="228"/>
      <c r="AF97" s="228"/>
      <c r="AG97" s="229">
        <f>'D.1.4.4 - Vytápění'!J32</f>
        <v>0</v>
      </c>
      <c r="AH97" s="230"/>
      <c r="AI97" s="230"/>
      <c r="AJ97" s="230"/>
      <c r="AK97" s="230"/>
      <c r="AL97" s="230"/>
      <c r="AM97" s="230"/>
      <c r="AN97" s="229">
        <f t="shared" si="0"/>
        <v>0</v>
      </c>
      <c r="AO97" s="230"/>
      <c r="AP97" s="230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591.48146199999996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28" t="s">
        <v>92</v>
      </c>
      <c r="F98" s="228"/>
      <c r="G98" s="228"/>
      <c r="H98" s="228"/>
      <c r="I98" s="228"/>
      <c r="J98" s="10"/>
      <c r="K98" s="228" t="s">
        <v>93</v>
      </c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8"/>
      <c r="Z98" s="228"/>
      <c r="AA98" s="228"/>
      <c r="AB98" s="228"/>
      <c r="AC98" s="228"/>
      <c r="AD98" s="228"/>
      <c r="AE98" s="228"/>
      <c r="AF98" s="228"/>
      <c r="AG98" s="229">
        <f>'IO 01 - Vodovodní přípojka'!J32</f>
        <v>0</v>
      </c>
      <c r="AH98" s="230"/>
      <c r="AI98" s="230"/>
      <c r="AJ98" s="230"/>
      <c r="AK98" s="230"/>
      <c r="AL98" s="230"/>
      <c r="AM98" s="230"/>
      <c r="AN98" s="229">
        <f t="shared" si="0"/>
        <v>0</v>
      </c>
      <c r="AO98" s="230"/>
      <c r="AP98" s="230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85.934552999999994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28" t="s">
        <v>95</v>
      </c>
      <c r="F99" s="228"/>
      <c r="G99" s="228"/>
      <c r="H99" s="228"/>
      <c r="I99" s="228"/>
      <c r="J99" s="10"/>
      <c r="K99" s="228" t="s">
        <v>96</v>
      </c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28"/>
      <c r="Z99" s="228"/>
      <c r="AA99" s="228"/>
      <c r="AB99" s="228"/>
      <c r="AC99" s="228"/>
      <c r="AD99" s="228"/>
      <c r="AE99" s="228"/>
      <c r="AF99" s="228"/>
      <c r="AG99" s="229">
        <f>'IO 02 - Přípojka jednotné...'!J32</f>
        <v>0</v>
      </c>
      <c r="AH99" s="230"/>
      <c r="AI99" s="230"/>
      <c r="AJ99" s="230"/>
      <c r="AK99" s="230"/>
      <c r="AL99" s="230"/>
      <c r="AM99" s="230"/>
      <c r="AN99" s="229">
        <f t="shared" si="0"/>
        <v>0</v>
      </c>
      <c r="AO99" s="230"/>
      <c r="AP99" s="230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jednotné...'!P132</f>
        <v>144.48654400000001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84"/>
  <sheetViews>
    <sheetView showGridLines="0" topLeftCell="A120" workbookViewId="0">
      <selection activeCell="J142" sqref="J14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41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7" t="str">
        <f>'Rekapitulace stavby'!K6</f>
        <v>Bytový dům čp.383, Červená kolonie na ulici Okružní v Bohumíně</v>
      </c>
      <c r="F7" s="248"/>
      <c r="G7" s="248"/>
      <c r="H7" s="248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7" t="s">
        <v>100</v>
      </c>
      <c r="F9" s="246"/>
      <c r="G9" s="246"/>
      <c r="H9" s="24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8" t="s">
        <v>102</v>
      </c>
      <c r="F11" s="246"/>
      <c r="G11" s="246"/>
      <c r="H11" s="24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34" t="str">
        <f>'Rekapitulace stavby'!E14</f>
        <v xml:space="preserve"> </v>
      </c>
      <c r="F20" s="234"/>
      <c r="G20" s="234"/>
      <c r="H20" s="234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7" t="s">
        <v>1</v>
      </c>
      <c r="F29" s="237"/>
      <c r="G29" s="237"/>
      <c r="H29" s="237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ROUND((SUM(BE130:BE383)),  2)</f>
        <v>0</v>
      </c>
      <c r="G35" s="30"/>
      <c r="H35" s="30"/>
      <c r="I35" s="104">
        <v>0.21</v>
      </c>
      <c r="J35" s="103">
        <f>ROUND(((SUM(BE130:BE383))*I35),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ROUND((SUM(BF130:BF383)),  2)</f>
        <v>0</v>
      </c>
      <c r="G36" s="30"/>
      <c r="H36" s="30"/>
      <c r="I36" s="104">
        <v>0.15</v>
      </c>
      <c r="J36" s="103">
        <f>ROUND(((SUM(BF130:BF383))*I36),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ROUND((SUM(BG130:BG383)),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ROUND((SUM(BH130:BH383)),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ROUND((SUM(BI130:BI383)),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7" t="str">
        <f>E7</f>
        <v>Bytový dům čp.383, Červená kolonie na ulici Okružní v Bohumíně</v>
      </c>
      <c r="F85" s="248"/>
      <c r="G85" s="248"/>
      <c r="H85" s="248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7" t="s">
        <v>100</v>
      </c>
      <c r="F87" s="246"/>
      <c r="G87" s="246"/>
      <c r="H87" s="24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8" t="str">
        <f>E11</f>
        <v>D.1.4.1 - Zdravotně technické instalace</v>
      </c>
      <c r="F89" s="246"/>
      <c r="G89" s="246"/>
      <c r="H89" s="24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J250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J286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J289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J291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J292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J327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J359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J382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47" t="str">
        <f>E7</f>
        <v>Bytový dům čp.383, Červená kolonie na ulici Okružní v Bohumíně</v>
      </c>
      <c r="F118" s="248"/>
      <c r="G118" s="248"/>
      <c r="H118" s="248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47" t="s">
        <v>100</v>
      </c>
      <c r="F120" s="246"/>
      <c r="G120" s="246"/>
      <c r="H120" s="246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08" t="str">
        <f>E11</f>
        <v>D.1.4.1 - Zdravotně technické instalace</v>
      </c>
      <c r="F122" s="246"/>
      <c r="G122" s="246"/>
      <c r="H122" s="246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P131+P291</f>
        <v>1116.3738779999999</v>
      </c>
      <c r="Q130" s="64"/>
      <c r="R130" s="131">
        <f>R131+R291</f>
        <v>103.76282362000001</v>
      </c>
      <c r="S130" s="64"/>
      <c r="T130" s="132">
        <f>T131+T291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BK131+BK291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P132+P250+P286+P289</f>
        <v>467.95992799999999</v>
      </c>
      <c r="Q131" s="139"/>
      <c r="R131" s="140">
        <f>R132+R250+R286+R289</f>
        <v>102.17134342</v>
      </c>
      <c r="S131" s="139"/>
      <c r="T131" s="141">
        <f>T132+T250+T286+T289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BK132+BK250+BK286+BK289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SUM(P133:P249)</f>
        <v>422.48731599999996</v>
      </c>
      <c r="Q132" s="139"/>
      <c r="R132" s="140">
        <f>SUM(R133:R249)</f>
        <v>90.767223279999996</v>
      </c>
      <c r="S132" s="139"/>
      <c r="T132" s="141">
        <f>SUM(T133:T249)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SUM(BK133:BK249)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127.67700000000001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105.33352499999999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145</v>
      </c>
      <c r="H136" s="169">
        <v>9.3079999999999998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>
      <c r="B137" s="166"/>
      <c r="D137" s="160" t="s">
        <v>142</v>
      </c>
      <c r="E137" s="167" t="s">
        <v>1</v>
      </c>
      <c r="F137" s="168" t="s">
        <v>146</v>
      </c>
      <c r="H137" s="169">
        <v>8.0879999999999992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>
      <c r="B138" s="166"/>
      <c r="D138" s="160" t="s">
        <v>142</v>
      </c>
      <c r="E138" s="167" t="s">
        <v>1</v>
      </c>
      <c r="F138" s="168" t="s">
        <v>147</v>
      </c>
      <c r="H138" s="169">
        <v>6.4450000000000003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147</v>
      </c>
      <c r="H139" s="169">
        <v>6.4450000000000003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>
      <c r="B140" s="173"/>
      <c r="D140" s="160" t="s">
        <v>142</v>
      </c>
      <c r="E140" s="174" t="s">
        <v>1</v>
      </c>
      <c r="F140" s="175" t="s">
        <v>148</v>
      </c>
      <c r="H140" s="176">
        <v>30.286000000000001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151</v>
      </c>
      <c r="H142" s="169">
        <v>10.711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>
      <c r="B143" s="166"/>
      <c r="D143" s="160" t="s">
        <v>142</v>
      </c>
      <c r="E143" s="167" t="s">
        <v>1</v>
      </c>
      <c r="F143" s="168" t="s">
        <v>152</v>
      </c>
      <c r="H143" s="169">
        <v>12.49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>
      <c r="B144" s="166"/>
      <c r="D144" s="160" t="s">
        <v>142</v>
      </c>
      <c r="E144" s="167" t="s">
        <v>1</v>
      </c>
      <c r="F144" s="168" t="s">
        <v>153</v>
      </c>
      <c r="H144" s="169">
        <v>6.44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154</v>
      </c>
      <c r="H145" s="169">
        <v>6.3680000000000003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156</v>
      </c>
      <c r="H147" s="169">
        <v>61.381999999999998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>
      <c r="B148" s="173"/>
      <c r="D148" s="160" t="s">
        <v>142</v>
      </c>
      <c r="E148" s="174" t="s">
        <v>1</v>
      </c>
      <c r="F148" s="175" t="s">
        <v>148</v>
      </c>
      <c r="H148" s="176">
        <v>97.391000000000005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>
      <c r="B149" s="180"/>
      <c r="D149" s="160" t="s">
        <v>142</v>
      </c>
      <c r="E149" s="181" t="s">
        <v>1</v>
      </c>
      <c r="F149" s="182" t="s">
        <v>157</v>
      </c>
      <c r="H149" s="183">
        <v>127.67700000000001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127.67700000000001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12.767700000000001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26.843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78.918419999999998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166</v>
      </c>
      <c r="H154" s="169">
        <v>2.7570000000000001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167</v>
      </c>
      <c r="H155" s="169">
        <v>0.68899999999999995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168</v>
      </c>
      <c r="H156" s="169">
        <v>2.6749999999999998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169</v>
      </c>
      <c r="H157" s="169">
        <v>1.62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4" customFormat="1">
      <c r="B158" s="166"/>
      <c r="D158" s="160" t="s">
        <v>142</v>
      </c>
      <c r="E158" s="167" t="s">
        <v>1</v>
      </c>
      <c r="F158" s="168" t="s">
        <v>170</v>
      </c>
      <c r="H158" s="169">
        <v>3.0059999999999998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4" customFormat="1">
      <c r="B159" s="166"/>
      <c r="D159" s="160" t="s">
        <v>142</v>
      </c>
      <c r="E159" s="167" t="s">
        <v>1</v>
      </c>
      <c r="F159" s="168" t="s">
        <v>171</v>
      </c>
      <c r="H159" s="169">
        <v>0.89200000000000002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74</v>
      </c>
      <c r="AY159" s="167" t="s">
        <v>133</v>
      </c>
    </row>
    <row r="160" spans="1:65" s="14" customFormat="1">
      <c r="B160" s="166"/>
      <c r="D160" s="160" t="s">
        <v>142</v>
      </c>
      <c r="E160" s="167" t="s">
        <v>1</v>
      </c>
      <c r="F160" s="168" t="s">
        <v>172</v>
      </c>
      <c r="H160" s="169">
        <v>2.746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5" customFormat="1">
      <c r="B161" s="173"/>
      <c r="D161" s="160" t="s">
        <v>142</v>
      </c>
      <c r="E161" s="174" t="s">
        <v>1</v>
      </c>
      <c r="F161" s="175" t="s">
        <v>148</v>
      </c>
      <c r="H161" s="176">
        <v>14.385</v>
      </c>
      <c r="L161" s="173"/>
      <c r="M161" s="177"/>
      <c r="N161" s="178"/>
      <c r="O161" s="178"/>
      <c r="P161" s="178"/>
      <c r="Q161" s="178"/>
      <c r="R161" s="178"/>
      <c r="S161" s="178"/>
      <c r="T161" s="179"/>
      <c r="AT161" s="174" t="s">
        <v>142</v>
      </c>
      <c r="AU161" s="174" t="s">
        <v>87</v>
      </c>
      <c r="AV161" s="15" t="s">
        <v>149</v>
      </c>
      <c r="AW161" s="15" t="s">
        <v>31</v>
      </c>
      <c r="AX161" s="15" t="s">
        <v>74</v>
      </c>
      <c r="AY161" s="174" t="s">
        <v>133</v>
      </c>
    </row>
    <row r="162" spans="1:65" s="13" customFormat="1">
      <c r="B162" s="159"/>
      <c r="D162" s="160" t="s">
        <v>142</v>
      </c>
      <c r="E162" s="161" t="s">
        <v>1</v>
      </c>
      <c r="F162" s="162" t="s">
        <v>173</v>
      </c>
      <c r="H162" s="161" t="s">
        <v>1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1" t="s">
        <v>142</v>
      </c>
      <c r="AU162" s="161" t="s">
        <v>87</v>
      </c>
      <c r="AV162" s="13" t="s">
        <v>81</v>
      </c>
      <c r="AW162" s="13" t="s">
        <v>31</v>
      </c>
      <c r="AX162" s="13" t="s">
        <v>74</v>
      </c>
      <c r="AY162" s="161" t="s">
        <v>133</v>
      </c>
    </row>
    <row r="163" spans="1:65" s="14" customFormat="1">
      <c r="B163" s="166"/>
      <c r="D163" s="160" t="s">
        <v>142</v>
      </c>
      <c r="E163" s="167" t="s">
        <v>1</v>
      </c>
      <c r="F163" s="168" t="s">
        <v>174</v>
      </c>
      <c r="H163" s="169">
        <v>2.7469999999999999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175</v>
      </c>
      <c r="H164" s="169">
        <v>0.81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4" customFormat="1">
      <c r="B165" s="166"/>
      <c r="D165" s="160" t="s">
        <v>142</v>
      </c>
      <c r="E165" s="167" t="s">
        <v>1</v>
      </c>
      <c r="F165" s="168" t="s">
        <v>176</v>
      </c>
      <c r="H165" s="169">
        <v>2.6739999999999999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74</v>
      </c>
      <c r="AY165" s="167" t="s">
        <v>133</v>
      </c>
    </row>
    <row r="166" spans="1:65" s="14" customFormat="1">
      <c r="B166" s="166"/>
      <c r="D166" s="160" t="s">
        <v>142</v>
      </c>
      <c r="E166" s="167" t="s">
        <v>1</v>
      </c>
      <c r="F166" s="168" t="s">
        <v>174</v>
      </c>
      <c r="H166" s="169">
        <v>2.7469999999999999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142</v>
      </c>
      <c r="AU166" s="167" t="s">
        <v>87</v>
      </c>
      <c r="AV166" s="14" t="s">
        <v>87</v>
      </c>
      <c r="AW166" s="14" t="s">
        <v>31</v>
      </c>
      <c r="AX166" s="14" t="s">
        <v>74</v>
      </c>
      <c r="AY166" s="167" t="s">
        <v>133</v>
      </c>
    </row>
    <row r="167" spans="1:65" s="14" customFormat="1">
      <c r="B167" s="166"/>
      <c r="D167" s="160" t="s">
        <v>142</v>
      </c>
      <c r="E167" s="167" t="s">
        <v>1</v>
      </c>
      <c r="F167" s="168" t="s">
        <v>177</v>
      </c>
      <c r="H167" s="169">
        <v>0.80800000000000005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74</v>
      </c>
      <c r="AY167" s="167" t="s">
        <v>133</v>
      </c>
    </row>
    <row r="168" spans="1:65" s="14" customFormat="1">
      <c r="B168" s="166"/>
      <c r="D168" s="160" t="s">
        <v>142</v>
      </c>
      <c r="E168" s="167" t="s">
        <v>1</v>
      </c>
      <c r="F168" s="168" t="s">
        <v>178</v>
      </c>
      <c r="H168" s="169">
        <v>2.6720000000000002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31</v>
      </c>
      <c r="AX168" s="14" t="s">
        <v>74</v>
      </c>
      <c r="AY168" s="167" t="s">
        <v>133</v>
      </c>
    </row>
    <row r="169" spans="1:65" s="15" customFormat="1">
      <c r="B169" s="173"/>
      <c r="D169" s="160" t="s">
        <v>142</v>
      </c>
      <c r="E169" s="174" t="s">
        <v>1</v>
      </c>
      <c r="F169" s="175" t="s">
        <v>148</v>
      </c>
      <c r="H169" s="176">
        <v>12.458</v>
      </c>
      <c r="L169" s="173"/>
      <c r="M169" s="177"/>
      <c r="N169" s="178"/>
      <c r="O169" s="178"/>
      <c r="P169" s="178"/>
      <c r="Q169" s="178"/>
      <c r="R169" s="178"/>
      <c r="S169" s="178"/>
      <c r="T169" s="179"/>
      <c r="AT169" s="174" t="s">
        <v>142</v>
      </c>
      <c r="AU169" s="174" t="s">
        <v>87</v>
      </c>
      <c r="AV169" s="15" t="s">
        <v>149</v>
      </c>
      <c r="AW169" s="15" t="s">
        <v>31</v>
      </c>
      <c r="AX169" s="15" t="s">
        <v>74</v>
      </c>
      <c r="AY169" s="174" t="s">
        <v>133</v>
      </c>
    </row>
    <row r="170" spans="1:65" s="16" customFormat="1">
      <c r="B170" s="180"/>
      <c r="D170" s="160" t="s">
        <v>142</v>
      </c>
      <c r="E170" s="181" t="s">
        <v>1</v>
      </c>
      <c r="F170" s="182" t="s">
        <v>157</v>
      </c>
      <c r="H170" s="183">
        <v>26.843</v>
      </c>
      <c r="L170" s="180"/>
      <c r="M170" s="184"/>
      <c r="N170" s="185"/>
      <c r="O170" s="185"/>
      <c r="P170" s="185"/>
      <c r="Q170" s="185"/>
      <c r="R170" s="185"/>
      <c r="S170" s="185"/>
      <c r="T170" s="186"/>
      <c r="AT170" s="181" t="s">
        <v>142</v>
      </c>
      <c r="AU170" s="181" t="s">
        <v>87</v>
      </c>
      <c r="AV170" s="16" t="s">
        <v>140</v>
      </c>
      <c r="AW170" s="16" t="s">
        <v>31</v>
      </c>
      <c r="AX170" s="16" t="s">
        <v>81</v>
      </c>
      <c r="AY170" s="181" t="s">
        <v>133</v>
      </c>
    </row>
    <row r="171" spans="1:65" s="2" customFormat="1" ht="16.5" customHeight="1">
      <c r="A171" s="30"/>
      <c r="B171" s="146"/>
      <c r="C171" s="147" t="s">
        <v>140</v>
      </c>
      <c r="D171" s="147" t="s">
        <v>135</v>
      </c>
      <c r="E171" s="148" t="s">
        <v>179</v>
      </c>
      <c r="F171" s="149" t="s">
        <v>180</v>
      </c>
      <c r="G171" s="150" t="s">
        <v>181</v>
      </c>
      <c r="H171" s="151">
        <v>165.74199999999999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0.23599999999999999</v>
      </c>
      <c r="P171" s="155">
        <f>O171*H171</f>
        <v>39.115111999999996</v>
      </c>
      <c r="Q171" s="155">
        <v>8.4000000000000003E-4</v>
      </c>
      <c r="R171" s="155">
        <f>Q171*H171</f>
        <v>0.13922328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182</v>
      </c>
    </row>
    <row r="172" spans="1:65" s="13" customFormat="1">
      <c r="B172" s="159"/>
      <c r="D172" s="160" t="s">
        <v>142</v>
      </c>
      <c r="E172" s="161" t="s">
        <v>1</v>
      </c>
      <c r="F172" s="162" t="s">
        <v>143</v>
      </c>
      <c r="H172" s="161" t="s">
        <v>1</v>
      </c>
      <c r="L172" s="159"/>
      <c r="M172" s="163"/>
      <c r="N172" s="164"/>
      <c r="O172" s="164"/>
      <c r="P172" s="164"/>
      <c r="Q172" s="164"/>
      <c r="R172" s="164"/>
      <c r="S172" s="164"/>
      <c r="T172" s="165"/>
      <c r="AT172" s="161" t="s">
        <v>142</v>
      </c>
      <c r="AU172" s="161" t="s">
        <v>87</v>
      </c>
      <c r="AV172" s="13" t="s">
        <v>81</v>
      </c>
      <c r="AW172" s="13" t="s">
        <v>31</v>
      </c>
      <c r="AX172" s="13" t="s">
        <v>74</v>
      </c>
      <c r="AY172" s="161" t="s">
        <v>133</v>
      </c>
    </row>
    <row r="173" spans="1:65" s="13" customFormat="1">
      <c r="B173" s="159"/>
      <c r="D173" s="160" t="s">
        <v>142</v>
      </c>
      <c r="E173" s="161" t="s">
        <v>1</v>
      </c>
      <c r="F173" s="162" t="s">
        <v>144</v>
      </c>
      <c r="H173" s="161" t="s">
        <v>1</v>
      </c>
      <c r="L173" s="159"/>
      <c r="M173" s="163"/>
      <c r="N173" s="164"/>
      <c r="O173" s="164"/>
      <c r="P173" s="164"/>
      <c r="Q173" s="164"/>
      <c r="R173" s="164"/>
      <c r="S173" s="164"/>
      <c r="T173" s="165"/>
      <c r="AT173" s="161" t="s">
        <v>142</v>
      </c>
      <c r="AU173" s="161" t="s">
        <v>87</v>
      </c>
      <c r="AV173" s="13" t="s">
        <v>81</v>
      </c>
      <c r="AW173" s="13" t="s">
        <v>31</v>
      </c>
      <c r="AX173" s="13" t="s">
        <v>74</v>
      </c>
      <c r="AY173" s="161" t="s">
        <v>133</v>
      </c>
    </row>
    <row r="174" spans="1:65" s="14" customFormat="1">
      <c r="B174" s="166"/>
      <c r="D174" s="160" t="s">
        <v>142</v>
      </c>
      <c r="E174" s="167" t="s">
        <v>1</v>
      </c>
      <c r="F174" s="168" t="s">
        <v>183</v>
      </c>
      <c r="H174" s="169">
        <v>23.271000000000001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87</v>
      </c>
      <c r="AV174" s="14" t="s">
        <v>87</v>
      </c>
      <c r="AW174" s="14" t="s">
        <v>31</v>
      </c>
      <c r="AX174" s="14" t="s">
        <v>74</v>
      </c>
      <c r="AY174" s="167" t="s">
        <v>133</v>
      </c>
    </row>
    <row r="175" spans="1:65" s="14" customFormat="1">
      <c r="B175" s="166"/>
      <c r="D175" s="160" t="s">
        <v>142</v>
      </c>
      <c r="E175" s="167" t="s">
        <v>1</v>
      </c>
      <c r="F175" s="168" t="s">
        <v>184</v>
      </c>
      <c r="H175" s="169">
        <v>20.221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>
      <c r="B176" s="166"/>
      <c r="D176" s="160" t="s">
        <v>142</v>
      </c>
      <c r="E176" s="167" t="s">
        <v>1</v>
      </c>
      <c r="F176" s="168" t="s">
        <v>185</v>
      </c>
      <c r="H176" s="169">
        <v>16.111999999999998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>
      <c r="B177" s="166"/>
      <c r="D177" s="160" t="s">
        <v>142</v>
      </c>
      <c r="E177" s="167" t="s">
        <v>1</v>
      </c>
      <c r="F177" s="168" t="s">
        <v>185</v>
      </c>
      <c r="H177" s="169">
        <v>16.111999999999998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5" customFormat="1">
      <c r="B178" s="173"/>
      <c r="D178" s="160" t="s">
        <v>142</v>
      </c>
      <c r="E178" s="174" t="s">
        <v>1</v>
      </c>
      <c r="F178" s="175" t="s">
        <v>148</v>
      </c>
      <c r="H178" s="176">
        <v>75.715999999999994</v>
      </c>
      <c r="L178" s="173"/>
      <c r="M178" s="177"/>
      <c r="N178" s="178"/>
      <c r="O178" s="178"/>
      <c r="P178" s="178"/>
      <c r="Q178" s="178"/>
      <c r="R178" s="178"/>
      <c r="S178" s="178"/>
      <c r="T178" s="179"/>
      <c r="AT178" s="174" t="s">
        <v>142</v>
      </c>
      <c r="AU178" s="174" t="s">
        <v>87</v>
      </c>
      <c r="AV178" s="15" t="s">
        <v>149</v>
      </c>
      <c r="AW178" s="15" t="s">
        <v>31</v>
      </c>
      <c r="AX178" s="15" t="s">
        <v>74</v>
      </c>
      <c r="AY178" s="174" t="s">
        <v>133</v>
      </c>
    </row>
    <row r="179" spans="1:65" s="13" customFormat="1">
      <c r="B179" s="159"/>
      <c r="D179" s="160" t="s">
        <v>142</v>
      </c>
      <c r="E179" s="161" t="s">
        <v>1</v>
      </c>
      <c r="F179" s="162" t="s">
        <v>150</v>
      </c>
      <c r="H179" s="161" t="s">
        <v>1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1" t="s">
        <v>142</v>
      </c>
      <c r="AU179" s="161" t="s">
        <v>87</v>
      </c>
      <c r="AV179" s="13" t="s">
        <v>81</v>
      </c>
      <c r="AW179" s="13" t="s">
        <v>31</v>
      </c>
      <c r="AX179" s="13" t="s">
        <v>74</v>
      </c>
      <c r="AY179" s="161" t="s">
        <v>133</v>
      </c>
    </row>
    <row r="180" spans="1:65" s="14" customFormat="1">
      <c r="B180" s="166"/>
      <c r="D180" s="160" t="s">
        <v>142</v>
      </c>
      <c r="E180" s="167" t="s">
        <v>1</v>
      </c>
      <c r="F180" s="168" t="s">
        <v>186</v>
      </c>
      <c r="H180" s="169">
        <v>26.779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142</v>
      </c>
      <c r="AU180" s="167" t="s">
        <v>87</v>
      </c>
      <c r="AV180" s="14" t="s">
        <v>87</v>
      </c>
      <c r="AW180" s="14" t="s">
        <v>31</v>
      </c>
      <c r="AX180" s="14" t="s">
        <v>74</v>
      </c>
      <c r="AY180" s="167" t="s">
        <v>133</v>
      </c>
    </row>
    <row r="181" spans="1:65" s="14" customFormat="1">
      <c r="B181" s="166"/>
      <c r="D181" s="160" t="s">
        <v>142</v>
      </c>
      <c r="E181" s="167" t="s">
        <v>1</v>
      </c>
      <c r="F181" s="168" t="s">
        <v>187</v>
      </c>
      <c r="H181" s="169">
        <v>31.225000000000001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142</v>
      </c>
      <c r="AU181" s="167" t="s">
        <v>87</v>
      </c>
      <c r="AV181" s="14" t="s">
        <v>87</v>
      </c>
      <c r="AW181" s="14" t="s">
        <v>31</v>
      </c>
      <c r="AX181" s="14" t="s">
        <v>74</v>
      </c>
      <c r="AY181" s="167" t="s">
        <v>133</v>
      </c>
    </row>
    <row r="182" spans="1:65" s="14" customFormat="1">
      <c r="B182" s="166"/>
      <c r="D182" s="160" t="s">
        <v>142</v>
      </c>
      <c r="E182" s="167" t="s">
        <v>1</v>
      </c>
      <c r="F182" s="168" t="s">
        <v>188</v>
      </c>
      <c r="H182" s="169">
        <v>16.100999999999999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87</v>
      </c>
      <c r="AV182" s="14" t="s">
        <v>87</v>
      </c>
      <c r="AW182" s="14" t="s">
        <v>31</v>
      </c>
      <c r="AX182" s="14" t="s">
        <v>74</v>
      </c>
      <c r="AY182" s="167" t="s">
        <v>133</v>
      </c>
    </row>
    <row r="183" spans="1:65" s="14" customFormat="1">
      <c r="B183" s="166"/>
      <c r="D183" s="160" t="s">
        <v>142</v>
      </c>
      <c r="E183" s="167" t="s">
        <v>1</v>
      </c>
      <c r="F183" s="168" t="s">
        <v>189</v>
      </c>
      <c r="H183" s="169">
        <v>15.920999999999999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31</v>
      </c>
      <c r="AX183" s="14" t="s">
        <v>74</v>
      </c>
      <c r="AY183" s="167" t="s">
        <v>133</v>
      </c>
    </row>
    <row r="184" spans="1:65" s="15" customFormat="1">
      <c r="B184" s="173"/>
      <c r="D184" s="160" t="s">
        <v>142</v>
      </c>
      <c r="E184" s="174" t="s">
        <v>1</v>
      </c>
      <c r="F184" s="175" t="s">
        <v>148</v>
      </c>
      <c r="H184" s="176">
        <v>90.025999999999996</v>
      </c>
      <c r="L184" s="173"/>
      <c r="M184" s="177"/>
      <c r="N184" s="178"/>
      <c r="O184" s="178"/>
      <c r="P184" s="178"/>
      <c r="Q184" s="178"/>
      <c r="R184" s="178"/>
      <c r="S184" s="178"/>
      <c r="T184" s="179"/>
      <c r="AT184" s="174" t="s">
        <v>142</v>
      </c>
      <c r="AU184" s="174" t="s">
        <v>87</v>
      </c>
      <c r="AV184" s="15" t="s">
        <v>149</v>
      </c>
      <c r="AW184" s="15" t="s">
        <v>31</v>
      </c>
      <c r="AX184" s="15" t="s">
        <v>74</v>
      </c>
      <c r="AY184" s="174" t="s">
        <v>133</v>
      </c>
    </row>
    <row r="185" spans="1:65" s="16" customFormat="1">
      <c r="B185" s="180"/>
      <c r="D185" s="160" t="s">
        <v>142</v>
      </c>
      <c r="E185" s="181" t="s">
        <v>1</v>
      </c>
      <c r="F185" s="182" t="s">
        <v>157</v>
      </c>
      <c r="H185" s="183">
        <v>165.74199999999999</v>
      </c>
      <c r="L185" s="180"/>
      <c r="M185" s="184"/>
      <c r="N185" s="185"/>
      <c r="O185" s="185"/>
      <c r="P185" s="185"/>
      <c r="Q185" s="185"/>
      <c r="R185" s="185"/>
      <c r="S185" s="185"/>
      <c r="T185" s="186"/>
      <c r="AT185" s="181" t="s">
        <v>142</v>
      </c>
      <c r="AU185" s="181" t="s">
        <v>87</v>
      </c>
      <c r="AV185" s="16" t="s">
        <v>140</v>
      </c>
      <c r="AW185" s="16" t="s">
        <v>31</v>
      </c>
      <c r="AX185" s="16" t="s">
        <v>81</v>
      </c>
      <c r="AY185" s="181" t="s">
        <v>133</v>
      </c>
    </row>
    <row r="186" spans="1:65" s="2" customFormat="1" ht="21.75" customHeight="1">
      <c r="A186" s="30"/>
      <c r="B186" s="146"/>
      <c r="C186" s="147" t="s">
        <v>190</v>
      </c>
      <c r="D186" s="147" t="s">
        <v>135</v>
      </c>
      <c r="E186" s="148" t="s">
        <v>191</v>
      </c>
      <c r="F186" s="149" t="s">
        <v>192</v>
      </c>
      <c r="G186" s="150" t="s">
        <v>181</v>
      </c>
      <c r="H186" s="151">
        <v>165.74199999999999</v>
      </c>
      <c r="I186" s="152"/>
      <c r="J186" s="152">
        <f>ROUND(I186*H186,2)</f>
        <v>0</v>
      </c>
      <c r="K186" s="149" t="s">
        <v>139</v>
      </c>
      <c r="L186" s="31"/>
      <c r="M186" s="153" t="s">
        <v>1</v>
      </c>
      <c r="N186" s="154" t="s">
        <v>40</v>
      </c>
      <c r="O186" s="155">
        <v>0.216</v>
      </c>
      <c r="P186" s="155">
        <f>O186*H186</f>
        <v>35.800272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140</v>
      </c>
      <c r="AT186" s="157" t="s">
        <v>135</v>
      </c>
      <c r="AU186" s="157" t="s">
        <v>87</v>
      </c>
      <c r="AY186" s="18" t="s">
        <v>133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8" t="s">
        <v>87</v>
      </c>
      <c r="BK186" s="158">
        <f>ROUND(I186*H186,2)</f>
        <v>0</v>
      </c>
      <c r="BL186" s="18" t="s">
        <v>140</v>
      </c>
      <c r="BM186" s="157" t="s">
        <v>193</v>
      </c>
    </row>
    <row r="187" spans="1:65" s="2" customFormat="1" ht="21.75" customHeight="1">
      <c r="A187" s="30"/>
      <c r="B187" s="146"/>
      <c r="C187" s="147" t="s">
        <v>194</v>
      </c>
      <c r="D187" s="147" t="s">
        <v>135</v>
      </c>
      <c r="E187" s="148" t="s">
        <v>195</v>
      </c>
      <c r="F187" s="149" t="s">
        <v>196</v>
      </c>
      <c r="G187" s="150" t="s">
        <v>138</v>
      </c>
      <c r="H187" s="151">
        <v>127.67700000000001</v>
      </c>
      <c r="I187" s="152"/>
      <c r="J187" s="152">
        <f>ROUND(I187*H187,2)</f>
        <v>0</v>
      </c>
      <c r="K187" s="149" t="s">
        <v>139</v>
      </c>
      <c r="L187" s="31"/>
      <c r="M187" s="153" t="s">
        <v>1</v>
      </c>
      <c r="N187" s="154" t="s">
        <v>40</v>
      </c>
      <c r="O187" s="155">
        <v>0.34499999999999997</v>
      </c>
      <c r="P187" s="155">
        <f>O187*H187</f>
        <v>44.048564999999996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140</v>
      </c>
      <c r="AT187" s="157" t="s">
        <v>135</v>
      </c>
      <c r="AU187" s="157" t="s">
        <v>87</v>
      </c>
      <c r="AY187" s="18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87</v>
      </c>
      <c r="BK187" s="158">
        <f>ROUND(I187*H187,2)</f>
        <v>0</v>
      </c>
      <c r="BL187" s="18" t="s">
        <v>140</v>
      </c>
      <c r="BM187" s="157" t="s">
        <v>197</v>
      </c>
    </row>
    <row r="188" spans="1:65" s="13" customFormat="1">
      <c r="B188" s="159"/>
      <c r="D188" s="160" t="s">
        <v>142</v>
      </c>
      <c r="E188" s="161" t="s">
        <v>1</v>
      </c>
      <c r="F188" s="162" t="s">
        <v>143</v>
      </c>
      <c r="H188" s="161" t="s">
        <v>1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1" t="s">
        <v>142</v>
      </c>
      <c r="AU188" s="161" t="s">
        <v>87</v>
      </c>
      <c r="AV188" s="13" t="s">
        <v>81</v>
      </c>
      <c r="AW188" s="13" t="s">
        <v>31</v>
      </c>
      <c r="AX188" s="13" t="s">
        <v>74</v>
      </c>
      <c r="AY188" s="161" t="s">
        <v>133</v>
      </c>
    </row>
    <row r="189" spans="1:65" s="13" customFormat="1">
      <c r="B189" s="159"/>
      <c r="D189" s="160" t="s">
        <v>142</v>
      </c>
      <c r="E189" s="161" t="s">
        <v>1</v>
      </c>
      <c r="F189" s="162" t="s">
        <v>144</v>
      </c>
      <c r="H189" s="161" t="s">
        <v>1</v>
      </c>
      <c r="L189" s="159"/>
      <c r="M189" s="163"/>
      <c r="N189" s="164"/>
      <c r="O189" s="164"/>
      <c r="P189" s="164"/>
      <c r="Q189" s="164"/>
      <c r="R189" s="164"/>
      <c r="S189" s="164"/>
      <c r="T189" s="165"/>
      <c r="AT189" s="161" t="s">
        <v>142</v>
      </c>
      <c r="AU189" s="161" t="s">
        <v>87</v>
      </c>
      <c r="AV189" s="13" t="s">
        <v>81</v>
      </c>
      <c r="AW189" s="13" t="s">
        <v>31</v>
      </c>
      <c r="AX189" s="13" t="s">
        <v>74</v>
      </c>
      <c r="AY189" s="161" t="s">
        <v>133</v>
      </c>
    </row>
    <row r="190" spans="1:65" s="14" customFormat="1">
      <c r="B190" s="166"/>
      <c r="D190" s="160" t="s">
        <v>142</v>
      </c>
      <c r="E190" s="167" t="s">
        <v>1</v>
      </c>
      <c r="F190" s="168" t="s">
        <v>145</v>
      </c>
      <c r="H190" s="169">
        <v>9.3079999999999998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142</v>
      </c>
      <c r="AU190" s="167" t="s">
        <v>87</v>
      </c>
      <c r="AV190" s="14" t="s">
        <v>87</v>
      </c>
      <c r="AW190" s="14" t="s">
        <v>31</v>
      </c>
      <c r="AX190" s="14" t="s">
        <v>74</v>
      </c>
      <c r="AY190" s="167" t="s">
        <v>133</v>
      </c>
    </row>
    <row r="191" spans="1:65" s="14" customFormat="1">
      <c r="B191" s="166"/>
      <c r="D191" s="160" t="s">
        <v>142</v>
      </c>
      <c r="E191" s="167" t="s">
        <v>1</v>
      </c>
      <c r="F191" s="168" t="s">
        <v>146</v>
      </c>
      <c r="H191" s="169">
        <v>8.0879999999999992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>
      <c r="B192" s="166"/>
      <c r="D192" s="160" t="s">
        <v>142</v>
      </c>
      <c r="E192" s="167" t="s">
        <v>1</v>
      </c>
      <c r="F192" s="168" t="s">
        <v>147</v>
      </c>
      <c r="H192" s="169">
        <v>6.4450000000000003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>
      <c r="B193" s="166"/>
      <c r="D193" s="160" t="s">
        <v>142</v>
      </c>
      <c r="E193" s="167" t="s">
        <v>1</v>
      </c>
      <c r="F193" s="168" t="s">
        <v>147</v>
      </c>
      <c r="H193" s="169">
        <v>6.4450000000000003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5" customFormat="1">
      <c r="B194" s="173"/>
      <c r="D194" s="160" t="s">
        <v>142</v>
      </c>
      <c r="E194" s="174" t="s">
        <v>1</v>
      </c>
      <c r="F194" s="175" t="s">
        <v>148</v>
      </c>
      <c r="H194" s="176">
        <v>30.286000000000001</v>
      </c>
      <c r="L194" s="173"/>
      <c r="M194" s="177"/>
      <c r="N194" s="178"/>
      <c r="O194" s="178"/>
      <c r="P194" s="178"/>
      <c r="Q194" s="178"/>
      <c r="R194" s="178"/>
      <c r="S194" s="178"/>
      <c r="T194" s="179"/>
      <c r="AT194" s="174" t="s">
        <v>142</v>
      </c>
      <c r="AU194" s="174" t="s">
        <v>87</v>
      </c>
      <c r="AV194" s="15" t="s">
        <v>149</v>
      </c>
      <c r="AW194" s="15" t="s">
        <v>31</v>
      </c>
      <c r="AX194" s="15" t="s">
        <v>74</v>
      </c>
      <c r="AY194" s="174" t="s">
        <v>133</v>
      </c>
    </row>
    <row r="195" spans="1:65" s="13" customFormat="1">
      <c r="B195" s="159"/>
      <c r="D195" s="160" t="s">
        <v>142</v>
      </c>
      <c r="E195" s="161" t="s">
        <v>1</v>
      </c>
      <c r="F195" s="162" t="s">
        <v>150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>
      <c r="B196" s="166"/>
      <c r="D196" s="160" t="s">
        <v>142</v>
      </c>
      <c r="E196" s="167" t="s">
        <v>1</v>
      </c>
      <c r="F196" s="168" t="s">
        <v>151</v>
      </c>
      <c r="H196" s="169">
        <v>10.711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4" customFormat="1">
      <c r="B197" s="166"/>
      <c r="D197" s="160" t="s">
        <v>142</v>
      </c>
      <c r="E197" s="167" t="s">
        <v>1</v>
      </c>
      <c r="F197" s="168" t="s">
        <v>152</v>
      </c>
      <c r="H197" s="169">
        <v>12.49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74</v>
      </c>
      <c r="AY197" s="167" t="s">
        <v>133</v>
      </c>
    </row>
    <row r="198" spans="1:65" s="14" customFormat="1">
      <c r="B198" s="166"/>
      <c r="D198" s="160" t="s">
        <v>142</v>
      </c>
      <c r="E198" s="167" t="s">
        <v>1</v>
      </c>
      <c r="F198" s="168" t="s">
        <v>153</v>
      </c>
      <c r="H198" s="169">
        <v>6.44</v>
      </c>
      <c r="L198" s="166"/>
      <c r="M198" s="170"/>
      <c r="N198" s="171"/>
      <c r="O198" s="171"/>
      <c r="P198" s="171"/>
      <c r="Q198" s="171"/>
      <c r="R198" s="171"/>
      <c r="S198" s="171"/>
      <c r="T198" s="172"/>
      <c r="AT198" s="167" t="s">
        <v>142</v>
      </c>
      <c r="AU198" s="167" t="s">
        <v>87</v>
      </c>
      <c r="AV198" s="14" t="s">
        <v>87</v>
      </c>
      <c r="AW198" s="14" t="s">
        <v>31</v>
      </c>
      <c r="AX198" s="14" t="s">
        <v>74</v>
      </c>
      <c r="AY198" s="167" t="s">
        <v>133</v>
      </c>
    </row>
    <row r="199" spans="1:65" s="14" customFormat="1">
      <c r="B199" s="166"/>
      <c r="D199" s="160" t="s">
        <v>142</v>
      </c>
      <c r="E199" s="167" t="s">
        <v>1</v>
      </c>
      <c r="F199" s="168" t="s">
        <v>154</v>
      </c>
      <c r="H199" s="169">
        <v>6.3680000000000003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142</v>
      </c>
      <c r="AU199" s="167" t="s">
        <v>87</v>
      </c>
      <c r="AV199" s="14" t="s">
        <v>87</v>
      </c>
      <c r="AW199" s="14" t="s">
        <v>31</v>
      </c>
      <c r="AX199" s="14" t="s">
        <v>74</v>
      </c>
      <c r="AY199" s="167" t="s">
        <v>133</v>
      </c>
    </row>
    <row r="200" spans="1:65" s="13" customFormat="1">
      <c r="B200" s="159"/>
      <c r="D200" s="160" t="s">
        <v>142</v>
      </c>
      <c r="E200" s="161" t="s">
        <v>1</v>
      </c>
      <c r="F200" s="162" t="s">
        <v>155</v>
      </c>
      <c r="H200" s="161" t="s">
        <v>1</v>
      </c>
      <c r="L200" s="159"/>
      <c r="M200" s="163"/>
      <c r="N200" s="164"/>
      <c r="O200" s="164"/>
      <c r="P200" s="164"/>
      <c r="Q200" s="164"/>
      <c r="R200" s="164"/>
      <c r="S200" s="164"/>
      <c r="T200" s="165"/>
      <c r="AT200" s="161" t="s">
        <v>142</v>
      </c>
      <c r="AU200" s="161" t="s">
        <v>87</v>
      </c>
      <c r="AV200" s="13" t="s">
        <v>81</v>
      </c>
      <c r="AW200" s="13" t="s">
        <v>31</v>
      </c>
      <c r="AX200" s="13" t="s">
        <v>74</v>
      </c>
      <c r="AY200" s="161" t="s">
        <v>133</v>
      </c>
    </row>
    <row r="201" spans="1:65" s="14" customFormat="1">
      <c r="B201" s="166"/>
      <c r="D201" s="160" t="s">
        <v>142</v>
      </c>
      <c r="E201" s="167" t="s">
        <v>1</v>
      </c>
      <c r="F201" s="168" t="s">
        <v>156</v>
      </c>
      <c r="H201" s="169">
        <v>61.381999999999998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31</v>
      </c>
      <c r="AX201" s="14" t="s">
        <v>74</v>
      </c>
      <c r="AY201" s="167" t="s">
        <v>133</v>
      </c>
    </row>
    <row r="202" spans="1:65" s="15" customFormat="1">
      <c r="B202" s="173"/>
      <c r="D202" s="160" t="s">
        <v>142</v>
      </c>
      <c r="E202" s="174" t="s">
        <v>1</v>
      </c>
      <c r="F202" s="175" t="s">
        <v>148</v>
      </c>
      <c r="H202" s="176">
        <v>97.391000000000005</v>
      </c>
      <c r="L202" s="173"/>
      <c r="M202" s="177"/>
      <c r="N202" s="178"/>
      <c r="O202" s="178"/>
      <c r="P202" s="178"/>
      <c r="Q202" s="178"/>
      <c r="R202" s="178"/>
      <c r="S202" s="178"/>
      <c r="T202" s="179"/>
      <c r="AT202" s="174" t="s">
        <v>142</v>
      </c>
      <c r="AU202" s="174" t="s">
        <v>87</v>
      </c>
      <c r="AV202" s="15" t="s">
        <v>149</v>
      </c>
      <c r="AW202" s="15" t="s">
        <v>31</v>
      </c>
      <c r="AX202" s="15" t="s">
        <v>74</v>
      </c>
      <c r="AY202" s="174" t="s">
        <v>133</v>
      </c>
    </row>
    <row r="203" spans="1:65" s="16" customFormat="1">
      <c r="B203" s="180"/>
      <c r="D203" s="160" t="s">
        <v>142</v>
      </c>
      <c r="E203" s="181" t="s">
        <v>1</v>
      </c>
      <c r="F203" s="182" t="s">
        <v>157</v>
      </c>
      <c r="H203" s="183">
        <v>127.67700000000001</v>
      </c>
      <c r="L203" s="180"/>
      <c r="M203" s="184"/>
      <c r="N203" s="185"/>
      <c r="O203" s="185"/>
      <c r="P203" s="185"/>
      <c r="Q203" s="185"/>
      <c r="R203" s="185"/>
      <c r="S203" s="185"/>
      <c r="T203" s="186"/>
      <c r="AT203" s="181" t="s">
        <v>142</v>
      </c>
      <c r="AU203" s="181" t="s">
        <v>87</v>
      </c>
      <c r="AV203" s="16" t="s">
        <v>140</v>
      </c>
      <c r="AW203" s="16" t="s">
        <v>31</v>
      </c>
      <c r="AX203" s="16" t="s">
        <v>81</v>
      </c>
      <c r="AY203" s="181" t="s">
        <v>133</v>
      </c>
    </row>
    <row r="204" spans="1:65" s="2" customFormat="1" ht="21.75" customHeight="1">
      <c r="A204" s="30"/>
      <c r="B204" s="146"/>
      <c r="C204" s="147" t="s">
        <v>198</v>
      </c>
      <c r="D204" s="147" t="s">
        <v>135</v>
      </c>
      <c r="E204" s="148" t="s">
        <v>199</v>
      </c>
      <c r="F204" s="149" t="s">
        <v>200</v>
      </c>
      <c r="G204" s="150" t="s">
        <v>138</v>
      </c>
      <c r="H204" s="151">
        <v>53.621000000000002</v>
      </c>
      <c r="I204" s="152"/>
      <c r="J204" s="152">
        <f>ROUND(I204*H204,2)</f>
        <v>0</v>
      </c>
      <c r="K204" s="149" t="s">
        <v>139</v>
      </c>
      <c r="L204" s="31"/>
      <c r="M204" s="153" t="s">
        <v>1</v>
      </c>
      <c r="N204" s="154" t="s">
        <v>40</v>
      </c>
      <c r="O204" s="155">
        <v>8.3000000000000004E-2</v>
      </c>
      <c r="P204" s="155">
        <f>O204*H204</f>
        <v>4.4505430000000006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201</v>
      </c>
    </row>
    <row r="205" spans="1:65" s="14" customFormat="1">
      <c r="B205" s="166"/>
      <c r="D205" s="160" t="s">
        <v>142</v>
      </c>
      <c r="E205" s="167" t="s">
        <v>1</v>
      </c>
      <c r="F205" s="168" t="s">
        <v>202</v>
      </c>
      <c r="H205" s="169">
        <v>53.621000000000002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31</v>
      </c>
      <c r="AX205" s="14" t="s">
        <v>81</v>
      </c>
      <c r="AY205" s="167" t="s">
        <v>133</v>
      </c>
    </row>
    <row r="206" spans="1:65" s="2" customFormat="1" ht="16.5" customHeight="1">
      <c r="A206" s="30"/>
      <c r="B206" s="146"/>
      <c r="C206" s="147" t="s">
        <v>203</v>
      </c>
      <c r="D206" s="147" t="s">
        <v>135</v>
      </c>
      <c r="E206" s="148" t="s">
        <v>204</v>
      </c>
      <c r="F206" s="149" t="s">
        <v>205</v>
      </c>
      <c r="G206" s="150" t="s">
        <v>138</v>
      </c>
      <c r="H206" s="151">
        <v>53.621000000000002</v>
      </c>
      <c r="I206" s="152"/>
      <c r="J206" s="152">
        <f>ROUND(I206*H206,2)</f>
        <v>0</v>
      </c>
      <c r="K206" s="149" t="s">
        <v>139</v>
      </c>
      <c r="L206" s="31"/>
      <c r="M206" s="153" t="s">
        <v>1</v>
      </c>
      <c r="N206" s="154" t="s">
        <v>40</v>
      </c>
      <c r="O206" s="155">
        <v>8.9999999999999993E-3</v>
      </c>
      <c r="P206" s="155">
        <f>O206*H206</f>
        <v>0.48258899999999999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206</v>
      </c>
    </row>
    <row r="207" spans="1:65" s="14" customFormat="1">
      <c r="B207" s="166"/>
      <c r="D207" s="160" t="s">
        <v>142</v>
      </c>
      <c r="E207" s="167" t="s">
        <v>1</v>
      </c>
      <c r="F207" s="168" t="s">
        <v>207</v>
      </c>
      <c r="H207" s="169">
        <v>53.621000000000002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87</v>
      </c>
      <c r="AV207" s="14" t="s">
        <v>87</v>
      </c>
      <c r="AW207" s="14" t="s">
        <v>31</v>
      </c>
      <c r="AX207" s="14" t="s">
        <v>81</v>
      </c>
      <c r="AY207" s="167" t="s">
        <v>133</v>
      </c>
    </row>
    <row r="208" spans="1:65" s="2" customFormat="1" ht="21.75" customHeight="1">
      <c r="A208" s="30"/>
      <c r="B208" s="146"/>
      <c r="C208" s="147" t="s">
        <v>208</v>
      </c>
      <c r="D208" s="147" t="s">
        <v>135</v>
      </c>
      <c r="E208" s="148" t="s">
        <v>209</v>
      </c>
      <c r="F208" s="149" t="s">
        <v>210</v>
      </c>
      <c r="G208" s="150" t="s">
        <v>211</v>
      </c>
      <c r="H208" s="151">
        <v>91.156000000000006</v>
      </c>
      <c r="I208" s="152"/>
      <c r="J208" s="152">
        <f>ROUND(I208*H208,2)</f>
        <v>0</v>
      </c>
      <c r="K208" s="149" t="s">
        <v>139</v>
      </c>
      <c r="L208" s="31"/>
      <c r="M208" s="153" t="s">
        <v>1</v>
      </c>
      <c r="N208" s="154" t="s">
        <v>40</v>
      </c>
      <c r="O208" s="155">
        <v>0</v>
      </c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212</v>
      </c>
    </row>
    <row r="209" spans="1:65" s="14" customFormat="1">
      <c r="B209" s="166"/>
      <c r="D209" s="160" t="s">
        <v>142</v>
      </c>
      <c r="E209" s="167" t="s">
        <v>1</v>
      </c>
      <c r="F209" s="168" t="s">
        <v>213</v>
      </c>
      <c r="H209" s="169">
        <v>91.156000000000006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31</v>
      </c>
      <c r="AX209" s="14" t="s">
        <v>81</v>
      </c>
      <c r="AY209" s="167" t="s">
        <v>133</v>
      </c>
    </row>
    <row r="210" spans="1:65" s="2" customFormat="1" ht="21.75" customHeight="1">
      <c r="A210" s="30"/>
      <c r="B210" s="146"/>
      <c r="C210" s="147" t="s">
        <v>214</v>
      </c>
      <c r="D210" s="147" t="s">
        <v>135</v>
      </c>
      <c r="E210" s="148" t="s">
        <v>215</v>
      </c>
      <c r="F210" s="149" t="s">
        <v>216</v>
      </c>
      <c r="G210" s="150" t="s">
        <v>138</v>
      </c>
      <c r="H210" s="151">
        <v>100.91</v>
      </c>
      <c r="I210" s="152"/>
      <c r="J210" s="152">
        <f>ROUND(I210*H210,2)</f>
        <v>0</v>
      </c>
      <c r="K210" s="149" t="s">
        <v>139</v>
      </c>
      <c r="L210" s="31"/>
      <c r="M210" s="153" t="s">
        <v>1</v>
      </c>
      <c r="N210" s="154" t="s">
        <v>40</v>
      </c>
      <c r="O210" s="155">
        <v>0.29899999999999999</v>
      </c>
      <c r="P210" s="155">
        <f>O210*H210</f>
        <v>30.172089999999997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7" t="s">
        <v>140</v>
      </c>
      <c r="AT210" s="157" t="s">
        <v>135</v>
      </c>
      <c r="AU210" s="157" t="s">
        <v>87</v>
      </c>
      <c r="AY210" s="18" t="s">
        <v>133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87</v>
      </c>
      <c r="BK210" s="158">
        <f>ROUND(I210*H210,2)</f>
        <v>0</v>
      </c>
      <c r="BL210" s="18" t="s">
        <v>140</v>
      </c>
      <c r="BM210" s="157" t="s">
        <v>217</v>
      </c>
    </row>
    <row r="211" spans="1:65" s="14" customFormat="1">
      <c r="B211" s="166"/>
      <c r="D211" s="160" t="s">
        <v>142</v>
      </c>
      <c r="E211" s="167" t="s">
        <v>1</v>
      </c>
      <c r="F211" s="168" t="s">
        <v>218</v>
      </c>
      <c r="H211" s="169">
        <v>100.91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81</v>
      </c>
      <c r="AY211" s="167" t="s">
        <v>133</v>
      </c>
    </row>
    <row r="212" spans="1:65" s="2" customFormat="1" ht="21.75" customHeight="1">
      <c r="A212" s="30"/>
      <c r="B212" s="146"/>
      <c r="C212" s="147" t="s">
        <v>219</v>
      </c>
      <c r="D212" s="147" t="s">
        <v>135</v>
      </c>
      <c r="E212" s="148" t="s">
        <v>220</v>
      </c>
      <c r="F212" s="149" t="s">
        <v>221</v>
      </c>
      <c r="G212" s="150" t="s">
        <v>138</v>
      </c>
      <c r="H212" s="151">
        <v>47.598999999999997</v>
      </c>
      <c r="I212" s="152"/>
      <c r="J212" s="152">
        <f>ROUND(I212*H212,2)</f>
        <v>0</v>
      </c>
      <c r="K212" s="149" t="s">
        <v>139</v>
      </c>
      <c r="L212" s="31"/>
      <c r="M212" s="153" t="s">
        <v>1</v>
      </c>
      <c r="N212" s="154" t="s">
        <v>40</v>
      </c>
      <c r="O212" s="155">
        <v>1.5</v>
      </c>
      <c r="P212" s="155">
        <f>O212*H212</f>
        <v>71.398499999999999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222</v>
      </c>
    </row>
    <row r="213" spans="1:65" s="13" customFormat="1">
      <c r="B213" s="159"/>
      <c r="D213" s="160" t="s">
        <v>142</v>
      </c>
      <c r="E213" s="161" t="s">
        <v>1</v>
      </c>
      <c r="F213" s="162" t="s">
        <v>143</v>
      </c>
      <c r="H213" s="161" t="s">
        <v>1</v>
      </c>
      <c r="L213" s="159"/>
      <c r="M213" s="163"/>
      <c r="N213" s="164"/>
      <c r="O213" s="164"/>
      <c r="P213" s="164"/>
      <c r="Q213" s="164"/>
      <c r="R213" s="164"/>
      <c r="S213" s="164"/>
      <c r="T213" s="165"/>
      <c r="AT213" s="161" t="s">
        <v>142</v>
      </c>
      <c r="AU213" s="161" t="s">
        <v>87</v>
      </c>
      <c r="AV213" s="13" t="s">
        <v>81</v>
      </c>
      <c r="AW213" s="13" t="s">
        <v>31</v>
      </c>
      <c r="AX213" s="13" t="s">
        <v>74</v>
      </c>
      <c r="AY213" s="161" t="s">
        <v>133</v>
      </c>
    </row>
    <row r="214" spans="1:65" s="13" customFormat="1">
      <c r="B214" s="159"/>
      <c r="D214" s="160" t="s">
        <v>142</v>
      </c>
      <c r="E214" s="161" t="s">
        <v>1</v>
      </c>
      <c r="F214" s="162" t="s">
        <v>144</v>
      </c>
      <c r="H214" s="161" t="s">
        <v>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87</v>
      </c>
      <c r="AV214" s="13" t="s">
        <v>81</v>
      </c>
      <c r="AW214" s="13" t="s">
        <v>31</v>
      </c>
      <c r="AX214" s="13" t="s">
        <v>74</v>
      </c>
      <c r="AY214" s="161" t="s">
        <v>133</v>
      </c>
    </row>
    <row r="215" spans="1:65" s="14" customFormat="1">
      <c r="B215" s="166"/>
      <c r="D215" s="160" t="s">
        <v>142</v>
      </c>
      <c r="E215" s="167" t="s">
        <v>1</v>
      </c>
      <c r="F215" s="168" t="s">
        <v>223</v>
      </c>
      <c r="H215" s="169">
        <v>1.9690000000000001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87</v>
      </c>
      <c r="AV215" s="14" t="s">
        <v>87</v>
      </c>
      <c r="AW215" s="14" t="s">
        <v>31</v>
      </c>
      <c r="AX215" s="14" t="s">
        <v>74</v>
      </c>
      <c r="AY215" s="167" t="s">
        <v>133</v>
      </c>
    </row>
    <row r="216" spans="1:65" s="14" customFormat="1">
      <c r="B216" s="166"/>
      <c r="D216" s="160" t="s">
        <v>142</v>
      </c>
      <c r="E216" s="167" t="s">
        <v>1</v>
      </c>
      <c r="F216" s="168" t="s">
        <v>224</v>
      </c>
      <c r="H216" s="169">
        <v>1.7030000000000001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1:65" s="14" customFormat="1">
      <c r="B217" s="166"/>
      <c r="D217" s="160" t="s">
        <v>142</v>
      </c>
      <c r="E217" s="167" t="s">
        <v>1</v>
      </c>
      <c r="F217" s="168" t="s">
        <v>225</v>
      </c>
      <c r="H217" s="169">
        <v>1.548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1:65" s="14" customFormat="1">
      <c r="B218" s="166"/>
      <c r="D218" s="160" t="s">
        <v>142</v>
      </c>
      <c r="E218" s="167" t="s">
        <v>1</v>
      </c>
      <c r="F218" s="168" t="s">
        <v>225</v>
      </c>
      <c r="H218" s="169">
        <v>1.548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1:65" s="15" customFormat="1">
      <c r="B219" s="173"/>
      <c r="D219" s="160" t="s">
        <v>142</v>
      </c>
      <c r="E219" s="174" t="s">
        <v>1</v>
      </c>
      <c r="F219" s="175" t="s">
        <v>148</v>
      </c>
      <c r="H219" s="176">
        <v>6.7679999999999998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142</v>
      </c>
      <c r="AU219" s="174" t="s">
        <v>87</v>
      </c>
      <c r="AV219" s="15" t="s">
        <v>149</v>
      </c>
      <c r="AW219" s="15" t="s">
        <v>31</v>
      </c>
      <c r="AX219" s="15" t="s">
        <v>74</v>
      </c>
      <c r="AY219" s="174" t="s">
        <v>133</v>
      </c>
    </row>
    <row r="220" spans="1:65" s="13" customFormat="1">
      <c r="B220" s="159"/>
      <c r="D220" s="160" t="s">
        <v>142</v>
      </c>
      <c r="E220" s="161" t="s">
        <v>1</v>
      </c>
      <c r="F220" s="162" t="s">
        <v>150</v>
      </c>
      <c r="H220" s="161" t="s">
        <v>1</v>
      </c>
      <c r="L220" s="159"/>
      <c r="M220" s="163"/>
      <c r="N220" s="164"/>
      <c r="O220" s="164"/>
      <c r="P220" s="164"/>
      <c r="Q220" s="164"/>
      <c r="R220" s="164"/>
      <c r="S220" s="164"/>
      <c r="T220" s="165"/>
      <c r="AT220" s="161" t="s">
        <v>142</v>
      </c>
      <c r="AU220" s="161" t="s">
        <v>87</v>
      </c>
      <c r="AV220" s="13" t="s">
        <v>81</v>
      </c>
      <c r="AW220" s="13" t="s">
        <v>31</v>
      </c>
      <c r="AX220" s="13" t="s">
        <v>74</v>
      </c>
      <c r="AY220" s="161" t="s">
        <v>133</v>
      </c>
    </row>
    <row r="221" spans="1:65" s="14" customFormat="1">
      <c r="B221" s="166"/>
      <c r="D221" s="160" t="s">
        <v>142</v>
      </c>
      <c r="E221" s="167" t="s">
        <v>1</v>
      </c>
      <c r="F221" s="168" t="s">
        <v>226</v>
      </c>
      <c r="H221" s="169">
        <v>2.2549999999999999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87</v>
      </c>
      <c r="AV221" s="14" t="s">
        <v>87</v>
      </c>
      <c r="AW221" s="14" t="s">
        <v>31</v>
      </c>
      <c r="AX221" s="14" t="s">
        <v>74</v>
      </c>
      <c r="AY221" s="167" t="s">
        <v>133</v>
      </c>
    </row>
    <row r="222" spans="1:65" s="14" customFormat="1">
      <c r="B222" s="166"/>
      <c r="D222" s="160" t="s">
        <v>142</v>
      </c>
      <c r="E222" s="167" t="s">
        <v>1</v>
      </c>
      <c r="F222" s="168" t="s">
        <v>227</v>
      </c>
      <c r="H222" s="169">
        <v>2.629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31</v>
      </c>
      <c r="AX222" s="14" t="s">
        <v>74</v>
      </c>
      <c r="AY222" s="167" t="s">
        <v>133</v>
      </c>
    </row>
    <row r="223" spans="1:65" s="14" customFormat="1">
      <c r="B223" s="166"/>
      <c r="D223" s="160" t="s">
        <v>142</v>
      </c>
      <c r="E223" s="167" t="s">
        <v>1</v>
      </c>
      <c r="F223" s="168" t="s">
        <v>228</v>
      </c>
      <c r="H223" s="169">
        <v>1.5469999999999999</v>
      </c>
      <c r="L223" s="166"/>
      <c r="M223" s="170"/>
      <c r="N223" s="171"/>
      <c r="O223" s="171"/>
      <c r="P223" s="171"/>
      <c r="Q223" s="171"/>
      <c r="R223" s="171"/>
      <c r="S223" s="171"/>
      <c r="T223" s="172"/>
      <c r="AT223" s="167" t="s">
        <v>142</v>
      </c>
      <c r="AU223" s="167" t="s">
        <v>87</v>
      </c>
      <c r="AV223" s="14" t="s">
        <v>87</v>
      </c>
      <c r="AW223" s="14" t="s">
        <v>31</v>
      </c>
      <c r="AX223" s="14" t="s">
        <v>74</v>
      </c>
      <c r="AY223" s="167" t="s">
        <v>133</v>
      </c>
    </row>
    <row r="224" spans="1:65" s="14" customFormat="1">
      <c r="B224" s="166"/>
      <c r="D224" s="160" t="s">
        <v>142</v>
      </c>
      <c r="E224" s="167" t="s">
        <v>1</v>
      </c>
      <c r="F224" s="168" t="s">
        <v>229</v>
      </c>
      <c r="H224" s="169">
        <v>1.53</v>
      </c>
      <c r="L224" s="166"/>
      <c r="M224" s="170"/>
      <c r="N224" s="171"/>
      <c r="O224" s="171"/>
      <c r="P224" s="171"/>
      <c r="Q224" s="171"/>
      <c r="R224" s="171"/>
      <c r="S224" s="171"/>
      <c r="T224" s="172"/>
      <c r="AT224" s="167" t="s">
        <v>142</v>
      </c>
      <c r="AU224" s="167" t="s">
        <v>87</v>
      </c>
      <c r="AV224" s="14" t="s">
        <v>87</v>
      </c>
      <c r="AW224" s="14" t="s">
        <v>31</v>
      </c>
      <c r="AX224" s="14" t="s">
        <v>74</v>
      </c>
      <c r="AY224" s="167" t="s">
        <v>133</v>
      </c>
    </row>
    <row r="225" spans="2:51" s="15" customFormat="1">
      <c r="B225" s="173"/>
      <c r="D225" s="160" t="s">
        <v>142</v>
      </c>
      <c r="E225" s="174" t="s">
        <v>1</v>
      </c>
      <c r="F225" s="175" t="s">
        <v>148</v>
      </c>
      <c r="H225" s="176">
        <v>7.9610000000000003</v>
      </c>
      <c r="L225" s="173"/>
      <c r="M225" s="177"/>
      <c r="N225" s="178"/>
      <c r="O225" s="178"/>
      <c r="P225" s="178"/>
      <c r="Q225" s="178"/>
      <c r="R225" s="178"/>
      <c r="S225" s="178"/>
      <c r="T225" s="179"/>
      <c r="AT225" s="174" t="s">
        <v>142</v>
      </c>
      <c r="AU225" s="174" t="s">
        <v>87</v>
      </c>
      <c r="AV225" s="15" t="s">
        <v>149</v>
      </c>
      <c r="AW225" s="15" t="s">
        <v>31</v>
      </c>
      <c r="AX225" s="15" t="s">
        <v>74</v>
      </c>
      <c r="AY225" s="174" t="s">
        <v>133</v>
      </c>
    </row>
    <row r="226" spans="2:51" s="13" customFormat="1">
      <c r="B226" s="159"/>
      <c r="D226" s="160" t="s">
        <v>142</v>
      </c>
      <c r="E226" s="161" t="s">
        <v>1</v>
      </c>
      <c r="F226" s="162" t="s">
        <v>155</v>
      </c>
      <c r="H226" s="161" t="s">
        <v>1</v>
      </c>
      <c r="L226" s="159"/>
      <c r="M226" s="163"/>
      <c r="N226" s="164"/>
      <c r="O226" s="164"/>
      <c r="P226" s="164"/>
      <c r="Q226" s="164"/>
      <c r="R226" s="164"/>
      <c r="S226" s="164"/>
      <c r="T226" s="165"/>
      <c r="AT226" s="161" t="s">
        <v>142</v>
      </c>
      <c r="AU226" s="161" t="s">
        <v>87</v>
      </c>
      <c r="AV226" s="13" t="s">
        <v>81</v>
      </c>
      <c r="AW226" s="13" t="s">
        <v>31</v>
      </c>
      <c r="AX226" s="13" t="s">
        <v>74</v>
      </c>
      <c r="AY226" s="161" t="s">
        <v>133</v>
      </c>
    </row>
    <row r="227" spans="2:51" s="14" customFormat="1">
      <c r="B227" s="166"/>
      <c r="D227" s="160" t="s">
        <v>142</v>
      </c>
      <c r="E227" s="167" t="s">
        <v>1</v>
      </c>
      <c r="F227" s="168" t="s">
        <v>230</v>
      </c>
      <c r="H227" s="169">
        <v>17.902999999999999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2:51" s="15" customFormat="1">
      <c r="B228" s="173"/>
      <c r="D228" s="160" t="s">
        <v>142</v>
      </c>
      <c r="E228" s="174" t="s">
        <v>1</v>
      </c>
      <c r="F228" s="175" t="s">
        <v>148</v>
      </c>
      <c r="H228" s="176">
        <v>17.902999999999999</v>
      </c>
      <c r="L228" s="173"/>
      <c r="M228" s="177"/>
      <c r="N228" s="178"/>
      <c r="O228" s="178"/>
      <c r="P228" s="178"/>
      <c r="Q228" s="178"/>
      <c r="R228" s="178"/>
      <c r="S228" s="178"/>
      <c r="T228" s="179"/>
      <c r="AT228" s="174" t="s">
        <v>142</v>
      </c>
      <c r="AU228" s="174" t="s">
        <v>87</v>
      </c>
      <c r="AV228" s="15" t="s">
        <v>149</v>
      </c>
      <c r="AW228" s="15" t="s">
        <v>31</v>
      </c>
      <c r="AX228" s="15" t="s">
        <v>74</v>
      </c>
      <c r="AY228" s="174" t="s">
        <v>133</v>
      </c>
    </row>
    <row r="229" spans="2:51" s="13" customFormat="1">
      <c r="B229" s="159"/>
      <c r="D229" s="160" t="s">
        <v>142</v>
      </c>
      <c r="E229" s="161" t="s">
        <v>1</v>
      </c>
      <c r="F229" s="162" t="s">
        <v>164</v>
      </c>
      <c r="H229" s="161" t="s">
        <v>1</v>
      </c>
      <c r="L229" s="159"/>
      <c r="M229" s="163"/>
      <c r="N229" s="164"/>
      <c r="O229" s="164"/>
      <c r="P229" s="164"/>
      <c r="Q229" s="164"/>
      <c r="R229" s="164"/>
      <c r="S229" s="164"/>
      <c r="T229" s="165"/>
      <c r="AT229" s="161" t="s">
        <v>142</v>
      </c>
      <c r="AU229" s="161" t="s">
        <v>87</v>
      </c>
      <c r="AV229" s="13" t="s">
        <v>81</v>
      </c>
      <c r="AW229" s="13" t="s">
        <v>31</v>
      </c>
      <c r="AX229" s="13" t="s">
        <v>74</v>
      </c>
      <c r="AY229" s="161" t="s">
        <v>133</v>
      </c>
    </row>
    <row r="230" spans="2:51" s="13" customFormat="1">
      <c r="B230" s="159"/>
      <c r="D230" s="160" t="s">
        <v>142</v>
      </c>
      <c r="E230" s="161" t="s">
        <v>1</v>
      </c>
      <c r="F230" s="162" t="s">
        <v>165</v>
      </c>
      <c r="H230" s="161" t="s">
        <v>1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1" t="s">
        <v>142</v>
      </c>
      <c r="AU230" s="161" t="s">
        <v>87</v>
      </c>
      <c r="AV230" s="13" t="s">
        <v>81</v>
      </c>
      <c r="AW230" s="13" t="s">
        <v>31</v>
      </c>
      <c r="AX230" s="13" t="s">
        <v>74</v>
      </c>
      <c r="AY230" s="161" t="s">
        <v>133</v>
      </c>
    </row>
    <row r="231" spans="2:51" s="14" customFormat="1">
      <c r="B231" s="166"/>
      <c r="D231" s="160" t="s">
        <v>142</v>
      </c>
      <c r="E231" s="167" t="s">
        <v>1</v>
      </c>
      <c r="F231" s="168" t="s">
        <v>231</v>
      </c>
      <c r="H231" s="169">
        <v>1.982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87</v>
      </c>
      <c r="AV231" s="14" t="s">
        <v>87</v>
      </c>
      <c r="AW231" s="14" t="s">
        <v>31</v>
      </c>
      <c r="AX231" s="14" t="s">
        <v>74</v>
      </c>
      <c r="AY231" s="167" t="s">
        <v>133</v>
      </c>
    </row>
    <row r="232" spans="2:51" s="14" customFormat="1">
      <c r="B232" s="166"/>
      <c r="D232" s="160" t="s">
        <v>142</v>
      </c>
      <c r="E232" s="167" t="s">
        <v>1</v>
      </c>
      <c r="F232" s="168" t="s">
        <v>232</v>
      </c>
      <c r="H232" s="169">
        <v>0.505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2:51" s="14" customFormat="1">
      <c r="B233" s="166"/>
      <c r="D233" s="160" t="s">
        <v>142</v>
      </c>
      <c r="E233" s="167" t="s">
        <v>1</v>
      </c>
      <c r="F233" s="168" t="s">
        <v>233</v>
      </c>
      <c r="H233" s="169">
        <v>0.91500000000000004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2:51" s="14" customFormat="1">
      <c r="B234" s="166"/>
      <c r="D234" s="160" t="s">
        <v>142</v>
      </c>
      <c r="E234" s="167" t="s">
        <v>1</v>
      </c>
      <c r="F234" s="168" t="s">
        <v>234</v>
      </c>
      <c r="H234" s="169">
        <v>1.2390000000000001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2:51" s="14" customFormat="1">
      <c r="B235" s="166"/>
      <c r="D235" s="160" t="s">
        <v>142</v>
      </c>
      <c r="E235" s="167" t="s">
        <v>1</v>
      </c>
      <c r="F235" s="168" t="s">
        <v>235</v>
      </c>
      <c r="H235" s="169">
        <v>1.853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87</v>
      </c>
      <c r="AV235" s="14" t="s">
        <v>87</v>
      </c>
      <c r="AW235" s="14" t="s">
        <v>31</v>
      </c>
      <c r="AX235" s="14" t="s">
        <v>74</v>
      </c>
      <c r="AY235" s="167" t="s">
        <v>133</v>
      </c>
    </row>
    <row r="236" spans="2:51" s="14" customFormat="1">
      <c r="B236" s="166"/>
      <c r="D236" s="160" t="s">
        <v>142</v>
      </c>
      <c r="E236" s="167" t="s">
        <v>1</v>
      </c>
      <c r="F236" s="168" t="s">
        <v>236</v>
      </c>
      <c r="H236" s="169">
        <v>0.60599999999999998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74</v>
      </c>
      <c r="AY236" s="167" t="s">
        <v>133</v>
      </c>
    </row>
    <row r="237" spans="2:51" s="14" customFormat="1">
      <c r="B237" s="166"/>
      <c r="D237" s="160" t="s">
        <v>142</v>
      </c>
      <c r="E237" s="167" t="s">
        <v>1</v>
      </c>
      <c r="F237" s="168" t="s">
        <v>237</v>
      </c>
      <c r="H237" s="169">
        <v>0.90100000000000002</v>
      </c>
      <c r="L237" s="166"/>
      <c r="M237" s="170"/>
      <c r="N237" s="171"/>
      <c r="O237" s="171"/>
      <c r="P237" s="171"/>
      <c r="Q237" s="171"/>
      <c r="R237" s="171"/>
      <c r="S237" s="171"/>
      <c r="T237" s="172"/>
      <c r="AT237" s="167" t="s">
        <v>142</v>
      </c>
      <c r="AU237" s="167" t="s">
        <v>87</v>
      </c>
      <c r="AV237" s="14" t="s">
        <v>87</v>
      </c>
      <c r="AW237" s="14" t="s">
        <v>31</v>
      </c>
      <c r="AX237" s="14" t="s">
        <v>74</v>
      </c>
      <c r="AY237" s="167" t="s">
        <v>133</v>
      </c>
    </row>
    <row r="238" spans="2:51" s="15" customFormat="1">
      <c r="B238" s="173"/>
      <c r="D238" s="160" t="s">
        <v>142</v>
      </c>
      <c r="E238" s="174" t="s">
        <v>1</v>
      </c>
      <c r="F238" s="175" t="s">
        <v>148</v>
      </c>
      <c r="H238" s="176">
        <v>8.0009999999999994</v>
      </c>
      <c r="L238" s="173"/>
      <c r="M238" s="177"/>
      <c r="N238" s="178"/>
      <c r="O238" s="178"/>
      <c r="P238" s="178"/>
      <c r="Q238" s="178"/>
      <c r="R238" s="178"/>
      <c r="S238" s="178"/>
      <c r="T238" s="179"/>
      <c r="AT238" s="174" t="s">
        <v>142</v>
      </c>
      <c r="AU238" s="174" t="s">
        <v>87</v>
      </c>
      <c r="AV238" s="15" t="s">
        <v>149</v>
      </c>
      <c r="AW238" s="15" t="s">
        <v>31</v>
      </c>
      <c r="AX238" s="15" t="s">
        <v>74</v>
      </c>
      <c r="AY238" s="174" t="s">
        <v>133</v>
      </c>
    </row>
    <row r="239" spans="2:51" s="13" customFormat="1">
      <c r="B239" s="159"/>
      <c r="D239" s="160" t="s">
        <v>142</v>
      </c>
      <c r="E239" s="161" t="s">
        <v>1</v>
      </c>
      <c r="F239" s="162" t="s">
        <v>173</v>
      </c>
      <c r="H239" s="161" t="s">
        <v>1</v>
      </c>
      <c r="L239" s="159"/>
      <c r="M239" s="163"/>
      <c r="N239" s="164"/>
      <c r="O239" s="164"/>
      <c r="P239" s="164"/>
      <c r="Q239" s="164"/>
      <c r="R239" s="164"/>
      <c r="S239" s="164"/>
      <c r="T239" s="165"/>
      <c r="AT239" s="161" t="s">
        <v>142</v>
      </c>
      <c r="AU239" s="161" t="s">
        <v>87</v>
      </c>
      <c r="AV239" s="13" t="s">
        <v>81</v>
      </c>
      <c r="AW239" s="13" t="s">
        <v>31</v>
      </c>
      <c r="AX239" s="13" t="s">
        <v>74</v>
      </c>
      <c r="AY239" s="161" t="s">
        <v>133</v>
      </c>
    </row>
    <row r="240" spans="2:51" s="14" customFormat="1">
      <c r="B240" s="166"/>
      <c r="D240" s="160" t="s">
        <v>142</v>
      </c>
      <c r="E240" s="167" t="s">
        <v>1</v>
      </c>
      <c r="F240" s="168" t="s">
        <v>238</v>
      </c>
      <c r="H240" s="169">
        <v>1.976</v>
      </c>
      <c r="L240" s="166"/>
      <c r="M240" s="170"/>
      <c r="N240" s="171"/>
      <c r="O240" s="171"/>
      <c r="P240" s="171"/>
      <c r="Q240" s="171"/>
      <c r="R240" s="171"/>
      <c r="S240" s="171"/>
      <c r="T240" s="172"/>
      <c r="AT240" s="167" t="s">
        <v>142</v>
      </c>
      <c r="AU240" s="167" t="s">
        <v>87</v>
      </c>
      <c r="AV240" s="14" t="s">
        <v>87</v>
      </c>
      <c r="AW240" s="14" t="s">
        <v>31</v>
      </c>
      <c r="AX240" s="14" t="s">
        <v>74</v>
      </c>
      <c r="AY240" s="167" t="s">
        <v>133</v>
      </c>
    </row>
    <row r="241" spans="1:65" s="14" customFormat="1">
      <c r="B241" s="166"/>
      <c r="D241" s="160" t="s">
        <v>142</v>
      </c>
      <c r="E241" s="167" t="s">
        <v>1</v>
      </c>
      <c r="F241" s="168" t="s">
        <v>239</v>
      </c>
      <c r="H241" s="169">
        <v>0.59299999999999997</v>
      </c>
      <c r="L241" s="166"/>
      <c r="M241" s="170"/>
      <c r="N241" s="171"/>
      <c r="O241" s="171"/>
      <c r="P241" s="171"/>
      <c r="Q241" s="171"/>
      <c r="R241" s="171"/>
      <c r="S241" s="171"/>
      <c r="T241" s="172"/>
      <c r="AT241" s="167" t="s">
        <v>142</v>
      </c>
      <c r="AU241" s="167" t="s">
        <v>87</v>
      </c>
      <c r="AV241" s="14" t="s">
        <v>87</v>
      </c>
      <c r="AW241" s="14" t="s">
        <v>31</v>
      </c>
      <c r="AX241" s="14" t="s">
        <v>74</v>
      </c>
      <c r="AY241" s="167" t="s">
        <v>133</v>
      </c>
    </row>
    <row r="242" spans="1:65" s="14" customFormat="1">
      <c r="B242" s="166"/>
      <c r="D242" s="160" t="s">
        <v>142</v>
      </c>
      <c r="E242" s="167" t="s">
        <v>1</v>
      </c>
      <c r="F242" s="168" t="s">
        <v>233</v>
      </c>
      <c r="H242" s="169">
        <v>0.91500000000000004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7" t="s">
        <v>142</v>
      </c>
      <c r="AU242" s="167" t="s">
        <v>87</v>
      </c>
      <c r="AV242" s="14" t="s">
        <v>87</v>
      </c>
      <c r="AW242" s="14" t="s">
        <v>31</v>
      </c>
      <c r="AX242" s="14" t="s">
        <v>74</v>
      </c>
      <c r="AY242" s="167" t="s">
        <v>133</v>
      </c>
    </row>
    <row r="243" spans="1:65" s="14" customFormat="1">
      <c r="B243" s="166"/>
      <c r="D243" s="160" t="s">
        <v>142</v>
      </c>
      <c r="E243" s="167" t="s">
        <v>1</v>
      </c>
      <c r="F243" s="168" t="s">
        <v>238</v>
      </c>
      <c r="H243" s="169">
        <v>1.976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87</v>
      </c>
      <c r="AV243" s="14" t="s">
        <v>87</v>
      </c>
      <c r="AW243" s="14" t="s">
        <v>31</v>
      </c>
      <c r="AX243" s="14" t="s">
        <v>74</v>
      </c>
      <c r="AY243" s="167" t="s">
        <v>133</v>
      </c>
    </row>
    <row r="244" spans="1:65" s="14" customFormat="1">
      <c r="B244" s="166"/>
      <c r="D244" s="160" t="s">
        <v>142</v>
      </c>
      <c r="E244" s="167" t="s">
        <v>1</v>
      </c>
      <c r="F244" s="168" t="s">
        <v>240</v>
      </c>
      <c r="H244" s="169">
        <v>0.59199999999999997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1:65" s="14" customFormat="1">
      <c r="B245" s="166"/>
      <c r="D245" s="160" t="s">
        <v>142</v>
      </c>
      <c r="E245" s="167" t="s">
        <v>1</v>
      </c>
      <c r="F245" s="168" t="s">
        <v>241</v>
      </c>
      <c r="H245" s="169">
        <v>0.91400000000000003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1:65" s="15" customFormat="1">
      <c r="B246" s="173"/>
      <c r="D246" s="160" t="s">
        <v>142</v>
      </c>
      <c r="E246" s="174" t="s">
        <v>1</v>
      </c>
      <c r="F246" s="175" t="s">
        <v>148</v>
      </c>
      <c r="H246" s="176">
        <v>6.9660000000000002</v>
      </c>
      <c r="L246" s="173"/>
      <c r="M246" s="177"/>
      <c r="N246" s="178"/>
      <c r="O246" s="178"/>
      <c r="P246" s="178"/>
      <c r="Q246" s="178"/>
      <c r="R246" s="178"/>
      <c r="S246" s="178"/>
      <c r="T246" s="179"/>
      <c r="AT246" s="174" t="s">
        <v>142</v>
      </c>
      <c r="AU246" s="174" t="s">
        <v>87</v>
      </c>
      <c r="AV246" s="15" t="s">
        <v>149</v>
      </c>
      <c r="AW246" s="15" t="s">
        <v>31</v>
      </c>
      <c r="AX246" s="15" t="s">
        <v>74</v>
      </c>
      <c r="AY246" s="174" t="s">
        <v>133</v>
      </c>
    </row>
    <row r="247" spans="1:65" s="16" customFormat="1">
      <c r="B247" s="180"/>
      <c r="D247" s="160" t="s">
        <v>142</v>
      </c>
      <c r="E247" s="181" t="s">
        <v>1</v>
      </c>
      <c r="F247" s="182" t="s">
        <v>157</v>
      </c>
      <c r="H247" s="183">
        <v>47.598999999999997</v>
      </c>
      <c r="L247" s="180"/>
      <c r="M247" s="184"/>
      <c r="N247" s="185"/>
      <c r="O247" s="185"/>
      <c r="P247" s="185"/>
      <c r="Q247" s="185"/>
      <c r="R247" s="185"/>
      <c r="S247" s="185"/>
      <c r="T247" s="186"/>
      <c r="AT247" s="181" t="s">
        <v>142</v>
      </c>
      <c r="AU247" s="181" t="s">
        <v>87</v>
      </c>
      <c r="AV247" s="16" t="s">
        <v>140</v>
      </c>
      <c r="AW247" s="16" t="s">
        <v>31</v>
      </c>
      <c r="AX247" s="16" t="s">
        <v>81</v>
      </c>
      <c r="AY247" s="181" t="s">
        <v>133</v>
      </c>
    </row>
    <row r="248" spans="1:65" s="2" customFormat="1" ht="16.5" customHeight="1">
      <c r="A248" s="30"/>
      <c r="B248" s="146"/>
      <c r="C248" s="187" t="s">
        <v>242</v>
      </c>
      <c r="D248" s="187" t="s">
        <v>243</v>
      </c>
      <c r="E248" s="188" t="s">
        <v>244</v>
      </c>
      <c r="F248" s="189" t="s">
        <v>245</v>
      </c>
      <c r="G248" s="190" t="s">
        <v>211</v>
      </c>
      <c r="H248" s="191">
        <v>90.628</v>
      </c>
      <c r="I248" s="192"/>
      <c r="J248" s="192">
        <f>ROUND(I248*H248,2)</f>
        <v>0</v>
      </c>
      <c r="K248" s="189" t="s">
        <v>139</v>
      </c>
      <c r="L248" s="193"/>
      <c r="M248" s="194" t="s">
        <v>1</v>
      </c>
      <c r="N248" s="195" t="s">
        <v>40</v>
      </c>
      <c r="O248" s="155">
        <v>0</v>
      </c>
      <c r="P248" s="155">
        <f>O248*H248</f>
        <v>0</v>
      </c>
      <c r="Q248" s="155">
        <v>1</v>
      </c>
      <c r="R248" s="155">
        <f>Q248*H248</f>
        <v>90.628</v>
      </c>
      <c r="S248" s="155">
        <v>0</v>
      </c>
      <c r="T248" s="156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7" t="s">
        <v>203</v>
      </c>
      <c r="AT248" s="157" t="s">
        <v>243</v>
      </c>
      <c r="AU248" s="157" t="s">
        <v>87</v>
      </c>
      <c r="AY248" s="18" t="s">
        <v>133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8" t="s">
        <v>87</v>
      </c>
      <c r="BK248" s="158">
        <f>ROUND(I248*H248,2)</f>
        <v>0</v>
      </c>
      <c r="BL248" s="18" t="s">
        <v>140</v>
      </c>
      <c r="BM248" s="157" t="s">
        <v>246</v>
      </c>
    </row>
    <row r="249" spans="1:65" s="14" customFormat="1">
      <c r="B249" s="166"/>
      <c r="D249" s="160" t="s">
        <v>142</v>
      </c>
      <c r="E249" s="167" t="s">
        <v>1</v>
      </c>
      <c r="F249" s="168" t="s">
        <v>247</v>
      </c>
      <c r="H249" s="169">
        <v>90.628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87</v>
      </c>
      <c r="AV249" s="14" t="s">
        <v>87</v>
      </c>
      <c r="AW249" s="14" t="s">
        <v>31</v>
      </c>
      <c r="AX249" s="14" t="s">
        <v>81</v>
      </c>
      <c r="AY249" s="167" t="s">
        <v>133</v>
      </c>
    </row>
    <row r="250" spans="1:65" s="12" customFormat="1" ht="22.9" customHeight="1">
      <c r="B250" s="134"/>
      <c r="D250" s="135" t="s">
        <v>73</v>
      </c>
      <c r="E250" s="144" t="s">
        <v>140</v>
      </c>
      <c r="F250" s="144" t="s">
        <v>248</v>
      </c>
      <c r="J250" s="145">
        <f>BK250</f>
        <v>0</v>
      </c>
      <c r="L250" s="134"/>
      <c r="M250" s="138"/>
      <c r="N250" s="139"/>
      <c r="O250" s="139"/>
      <c r="P250" s="140">
        <f>SUM(P251:P285)</f>
        <v>7.930974</v>
      </c>
      <c r="Q250" s="139"/>
      <c r="R250" s="140">
        <f>SUM(R251:R285)</f>
        <v>11.386216940000001</v>
      </c>
      <c r="S250" s="139"/>
      <c r="T250" s="141">
        <f>SUM(T251:T285)</f>
        <v>0</v>
      </c>
      <c r="AR250" s="135" t="s">
        <v>81</v>
      </c>
      <c r="AT250" s="142" t="s">
        <v>73</v>
      </c>
      <c r="AU250" s="142" t="s">
        <v>81</v>
      </c>
      <c r="AY250" s="135" t="s">
        <v>133</v>
      </c>
      <c r="BK250" s="143">
        <f>SUM(BK251:BK285)</f>
        <v>0</v>
      </c>
    </row>
    <row r="251" spans="1:65" s="2" customFormat="1" ht="16.5" customHeight="1">
      <c r="A251" s="30"/>
      <c r="B251" s="146"/>
      <c r="C251" s="147" t="s">
        <v>249</v>
      </c>
      <c r="D251" s="147" t="s">
        <v>135</v>
      </c>
      <c r="E251" s="148" t="s">
        <v>250</v>
      </c>
      <c r="F251" s="149" t="s">
        <v>251</v>
      </c>
      <c r="G251" s="150" t="s">
        <v>138</v>
      </c>
      <c r="H251" s="151">
        <v>6.0220000000000002</v>
      </c>
      <c r="I251" s="152"/>
      <c r="J251" s="152">
        <f>ROUND(I251*H251,2)</f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1.3169999999999999</v>
      </c>
      <c r="P251" s="155">
        <f>O251*H251</f>
        <v>7.930974</v>
      </c>
      <c r="Q251" s="155">
        <v>1.8907700000000001</v>
      </c>
      <c r="R251" s="155">
        <f>Q251*H251</f>
        <v>11.386216940000001</v>
      </c>
      <c r="S251" s="155">
        <v>0</v>
      </c>
      <c r="T251" s="156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140</v>
      </c>
      <c r="AT251" s="157" t="s">
        <v>135</v>
      </c>
      <c r="AU251" s="157" t="s">
        <v>87</v>
      </c>
      <c r="AY251" s="18" t="s">
        <v>133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8" t="s">
        <v>87</v>
      </c>
      <c r="BK251" s="158">
        <f>ROUND(I251*H251,2)</f>
        <v>0</v>
      </c>
      <c r="BL251" s="18" t="s">
        <v>140</v>
      </c>
      <c r="BM251" s="157" t="s">
        <v>252</v>
      </c>
    </row>
    <row r="252" spans="1:65" s="13" customFormat="1">
      <c r="B252" s="159"/>
      <c r="D252" s="160" t="s">
        <v>142</v>
      </c>
      <c r="E252" s="161" t="s">
        <v>1</v>
      </c>
      <c r="F252" s="162" t="s">
        <v>143</v>
      </c>
      <c r="H252" s="161" t="s">
        <v>1</v>
      </c>
      <c r="L252" s="159"/>
      <c r="M252" s="163"/>
      <c r="N252" s="164"/>
      <c r="O252" s="164"/>
      <c r="P252" s="164"/>
      <c r="Q252" s="164"/>
      <c r="R252" s="164"/>
      <c r="S252" s="164"/>
      <c r="T252" s="165"/>
      <c r="AT252" s="161" t="s">
        <v>142</v>
      </c>
      <c r="AU252" s="161" t="s">
        <v>87</v>
      </c>
      <c r="AV252" s="13" t="s">
        <v>81</v>
      </c>
      <c r="AW252" s="13" t="s">
        <v>31</v>
      </c>
      <c r="AX252" s="13" t="s">
        <v>74</v>
      </c>
      <c r="AY252" s="161" t="s">
        <v>133</v>
      </c>
    </row>
    <row r="253" spans="1:65" s="13" customFormat="1">
      <c r="B253" s="159"/>
      <c r="D253" s="160" t="s">
        <v>142</v>
      </c>
      <c r="E253" s="161" t="s">
        <v>1</v>
      </c>
      <c r="F253" s="162" t="s">
        <v>144</v>
      </c>
      <c r="H253" s="161" t="s">
        <v>1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87</v>
      </c>
      <c r="AV253" s="13" t="s">
        <v>81</v>
      </c>
      <c r="AW253" s="13" t="s">
        <v>31</v>
      </c>
      <c r="AX253" s="13" t="s">
        <v>74</v>
      </c>
      <c r="AY253" s="161" t="s">
        <v>133</v>
      </c>
    </row>
    <row r="254" spans="1:65" s="14" customFormat="1">
      <c r="B254" s="166"/>
      <c r="D254" s="160" t="s">
        <v>142</v>
      </c>
      <c r="E254" s="167" t="s">
        <v>1</v>
      </c>
      <c r="F254" s="168" t="s">
        <v>253</v>
      </c>
      <c r="H254" s="169">
        <v>0.44600000000000001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87</v>
      </c>
      <c r="AV254" s="14" t="s">
        <v>87</v>
      </c>
      <c r="AW254" s="14" t="s">
        <v>31</v>
      </c>
      <c r="AX254" s="14" t="s">
        <v>74</v>
      </c>
      <c r="AY254" s="167" t="s">
        <v>133</v>
      </c>
    </row>
    <row r="255" spans="1:65" s="14" customFormat="1">
      <c r="B255" s="166"/>
      <c r="D255" s="160" t="s">
        <v>142</v>
      </c>
      <c r="E255" s="167" t="s">
        <v>1</v>
      </c>
      <c r="F255" s="168" t="s">
        <v>254</v>
      </c>
      <c r="H255" s="169">
        <v>0.378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87</v>
      </c>
      <c r="AV255" s="14" t="s">
        <v>87</v>
      </c>
      <c r="AW255" s="14" t="s">
        <v>31</v>
      </c>
      <c r="AX255" s="14" t="s">
        <v>74</v>
      </c>
      <c r="AY255" s="167" t="s">
        <v>133</v>
      </c>
    </row>
    <row r="256" spans="1:65" s="14" customFormat="1">
      <c r="B256" s="166"/>
      <c r="D256" s="160" t="s">
        <v>142</v>
      </c>
      <c r="E256" s="167" t="s">
        <v>1</v>
      </c>
      <c r="F256" s="168" t="s">
        <v>255</v>
      </c>
      <c r="H256" s="169">
        <v>0.34399999999999997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67" t="s">
        <v>142</v>
      </c>
      <c r="AU256" s="167" t="s">
        <v>87</v>
      </c>
      <c r="AV256" s="14" t="s">
        <v>87</v>
      </c>
      <c r="AW256" s="14" t="s">
        <v>31</v>
      </c>
      <c r="AX256" s="14" t="s">
        <v>74</v>
      </c>
      <c r="AY256" s="167" t="s">
        <v>133</v>
      </c>
    </row>
    <row r="257" spans="2:51" s="14" customFormat="1">
      <c r="B257" s="166"/>
      <c r="D257" s="160" t="s">
        <v>142</v>
      </c>
      <c r="E257" s="167" t="s">
        <v>1</v>
      </c>
      <c r="F257" s="168" t="s">
        <v>255</v>
      </c>
      <c r="H257" s="169">
        <v>0.34399999999999997</v>
      </c>
      <c r="L257" s="166"/>
      <c r="M257" s="170"/>
      <c r="N257" s="171"/>
      <c r="O257" s="171"/>
      <c r="P257" s="171"/>
      <c r="Q257" s="171"/>
      <c r="R257" s="171"/>
      <c r="S257" s="171"/>
      <c r="T257" s="172"/>
      <c r="AT257" s="167" t="s">
        <v>142</v>
      </c>
      <c r="AU257" s="167" t="s">
        <v>87</v>
      </c>
      <c r="AV257" s="14" t="s">
        <v>87</v>
      </c>
      <c r="AW257" s="14" t="s">
        <v>31</v>
      </c>
      <c r="AX257" s="14" t="s">
        <v>74</v>
      </c>
      <c r="AY257" s="167" t="s">
        <v>133</v>
      </c>
    </row>
    <row r="258" spans="2:51" s="15" customFormat="1">
      <c r="B258" s="173"/>
      <c r="D258" s="160" t="s">
        <v>142</v>
      </c>
      <c r="E258" s="174" t="s">
        <v>1</v>
      </c>
      <c r="F258" s="175" t="s">
        <v>148</v>
      </c>
      <c r="H258" s="176">
        <v>1.512</v>
      </c>
      <c r="L258" s="173"/>
      <c r="M258" s="177"/>
      <c r="N258" s="178"/>
      <c r="O258" s="178"/>
      <c r="P258" s="178"/>
      <c r="Q258" s="178"/>
      <c r="R258" s="178"/>
      <c r="S258" s="178"/>
      <c r="T258" s="179"/>
      <c r="AT258" s="174" t="s">
        <v>142</v>
      </c>
      <c r="AU258" s="174" t="s">
        <v>87</v>
      </c>
      <c r="AV258" s="15" t="s">
        <v>149</v>
      </c>
      <c r="AW258" s="15" t="s">
        <v>31</v>
      </c>
      <c r="AX258" s="15" t="s">
        <v>74</v>
      </c>
      <c r="AY258" s="174" t="s">
        <v>133</v>
      </c>
    </row>
    <row r="259" spans="2:51" s="13" customFormat="1">
      <c r="B259" s="159"/>
      <c r="D259" s="160" t="s">
        <v>142</v>
      </c>
      <c r="E259" s="161" t="s">
        <v>1</v>
      </c>
      <c r="F259" s="162" t="s">
        <v>150</v>
      </c>
      <c r="H259" s="161" t="s">
        <v>1</v>
      </c>
      <c r="L259" s="159"/>
      <c r="M259" s="163"/>
      <c r="N259" s="164"/>
      <c r="O259" s="164"/>
      <c r="P259" s="164"/>
      <c r="Q259" s="164"/>
      <c r="R259" s="164"/>
      <c r="S259" s="164"/>
      <c r="T259" s="165"/>
      <c r="AT259" s="161" t="s">
        <v>142</v>
      </c>
      <c r="AU259" s="161" t="s">
        <v>87</v>
      </c>
      <c r="AV259" s="13" t="s">
        <v>81</v>
      </c>
      <c r="AW259" s="13" t="s">
        <v>31</v>
      </c>
      <c r="AX259" s="13" t="s">
        <v>74</v>
      </c>
      <c r="AY259" s="161" t="s">
        <v>133</v>
      </c>
    </row>
    <row r="260" spans="2:51" s="14" customFormat="1">
      <c r="B260" s="166"/>
      <c r="D260" s="160" t="s">
        <v>142</v>
      </c>
      <c r="E260" s="167" t="s">
        <v>1</v>
      </c>
      <c r="F260" s="168" t="s">
        <v>256</v>
      </c>
      <c r="H260" s="169">
        <v>0.501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2:51" s="13" customFormat="1">
      <c r="B261" s="159"/>
      <c r="D261" s="160" t="s">
        <v>142</v>
      </c>
      <c r="E261" s="161" t="s">
        <v>1</v>
      </c>
      <c r="F261" s="162" t="s">
        <v>257</v>
      </c>
      <c r="H261" s="161" t="s">
        <v>1</v>
      </c>
      <c r="L261" s="159"/>
      <c r="M261" s="163"/>
      <c r="N261" s="164"/>
      <c r="O261" s="164"/>
      <c r="P261" s="164"/>
      <c r="Q261" s="164"/>
      <c r="R261" s="164"/>
      <c r="S261" s="164"/>
      <c r="T261" s="165"/>
      <c r="AT261" s="161" t="s">
        <v>142</v>
      </c>
      <c r="AU261" s="161" t="s">
        <v>87</v>
      </c>
      <c r="AV261" s="13" t="s">
        <v>81</v>
      </c>
      <c r="AW261" s="13" t="s">
        <v>31</v>
      </c>
      <c r="AX261" s="13" t="s">
        <v>74</v>
      </c>
      <c r="AY261" s="161" t="s">
        <v>133</v>
      </c>
    </row>
    <row r="262" spans="2:51" s="14" customFormat="1">
      <c r="B262" s="166"/>
      <c r="D262" s="160" t="s">
        <v>142</v>
      </c>
      <c r="E262" s="167" t="s">
        <v>1</v>
      </c>
      <c r="F262" s="168" t="s">
        <v>258</v>
      </c>
      <c r="H262" s="169">
        <v>0.34399999999999997</v>
      </c>
      <c r="L262" s="166"/>
      <c r="M262" s="170"/>
      <c r="N262" s="171"/>
      <c r="O262" s="171"/>
      <c r="P262" s="171"/>
      <c r="Q262" s="171"/>
      <c r="R262" s="171"/>
      <c r="S262" s="171"/>
      <c r="T262" s="172"/>
      <c r="AT262" s="167" t="s">
        <v>142</v>
      </c>
      <c r="AU262" s="167" t="s">
        <v>87</v>
      </c>
      <c r="AV262" s="14" t="s">
        <v>87</v>
      </c>
      <c r="AW262" s="14" t="s">
        <v>31</v>
      </c>
      <c r="AX262" s="14" t="s">
        <v>74</v>
      </c>
      <c r="AY262" s="167" t="s">
        <v>133</v>
      </c>
    </row>
    <row r="263" spans="2:51" s="14" customFormat="1">
      <c r="B263" s="166"/>
      <c r="D263" s="160" t="s">
        <v>142</v>
      </c>
      <c r="E263" s="167" t="s">
        <v>1</v>
      </c>
      <c r="F263" s="168" t="s">
        <v>259</v>
      </c>
      <c r="H263" s="169">
        <v>0.34</v>
      </c>
      <c r="L263" s="166"/>
      <c r="M263" s="170"/>
      <c r="N263" s="171"/>
      <c r="O263" s="171"/>
      <c r="P263" s="171"/>
      <c r="Q263" s="171"/>
      <c r="R263" s="171"/>
      <c r="S263" s="171"/>
      <c r="T263" s="172"/>
      <c r="AT263" s="167" t="s">
        <v>142</v>
      </c>
      <c r="AU263" s="167" t="s">
        <v>87</v>
      </c>
      <c r="AV263" s="14" t="s">
        <v>87</v>
      </c>
      <c r="AW263" s="14" t="s">
        <v>31</v>
      </c>
      <c r="AX263" s="14" t="s">
        <v>74</v>
      </c>
      <c r="AY263" s="167" t="s">
        <v>133</v>
      </c>
    </row>
    <row r="264" spans="2:51" s="13" customFormat="1">
      <c r="B264" s="159"/>
      <c r="D264" s="160" t="s">
        <v>142</v>
      </c>
      <c r="E264" s="161" t="s">
        <v>1</v>
      </c>
      <c r="F264" s="162" t="s">
        <v>155</v>
      </c>
      <c r="H264" s="161" t="s">
        <v>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1" t="s">
        <v>142</v>
      </c>
      <c r="AU264" s="161" t="s">
        <v>87</v>
      </c>
      <c r="AV264" s="13" t="s">
        <v>81</v>
      </c>
      <c r="AW264" s="13" t="s">
        <v>31</v>
      </c>
      <c r="AX264" s="13" t="s">
        <v>74</v>
      </c>
      <c r="AY264" s="161" t="s">
        <v>133</v>
      </c>
    </row>
    <row r="265" spans="2:51" s="13" customFormat="1">
      <c r="B265" s="159"/>
      <c r="D265" s="160" t="s">
        <v>142</v>
      </c>
      <c r="E265" s="161" t="s">
        <v>1</v>
      </c>
      <c r="F265" s="162" t="s">
        <v>260</v>
      </c>
      <c r="H265" s="161" t="s">
        <v>1</v>
      </c>
      <c r="L265" s="159"/>
      <c r="M265" s="163"/>
      <c r="N265" s="164"/>
      <c r="O265" s="164"/>
      <c r="P265" s="164"/>
      <c r="Q265" s="164"/>
      <c r="R265" s="164"/>
      <c r="S265" s="164"/>
      <c r="T265" s="165"/>
      <c r="AT265" s="161" t="s">
        <v>142</v>
      </c>
      <c r="AU265" s="161" t="s">
        <v>87</v>
      </c>
      <c r="AV265" s="13" t="s">
        <v>81</v>
      </c>
      <c r="AW265" s="13" t="s">
        <v>31</v>
      </c>
      <c r="AX265" s="13" t="s">
        <v>74</v>
      </c>
      <c r="AY265" s="161" t="s">
        <v>133</v>
      </c>
    </row>
    <row r="266" spans="2:51" s="15" customFormat="1">
      <c r="B266" s="173"/>
      <c r="D266" s="160" t="s">
        <v>142</v>
      </c>
      <c r="E266" s="174" t="s">
        <v>1</v>
      </c>
      <c r="F266" s="175" t="s">
        <v>148</v>
      </c>
      <c r="H266" s="176">
        <v>1.1850000000000001</v>
      </c>
      <c r="L266" s="173"/>
      <c r="M266" s="177"/>
      <c r="N266" s="178"/>
      <c r="O266" s="178"/>
      <c r="P266" s="178"/>
      <c r="Q266" s="178"/>
      <c r="R266" s="178"/>
      <c r="S266" s="178"/>
      <c r="T266" s="179"/>
      <c r="AT266" s="174" t="s">
        <v>142</v>
      </c>
      <c r="AU266" s="174" t="s">
        <v>87</v>
      </c>
      <c r="AV266" s="15" t="s">
        <v>149</v>
      </c>
      <c r="AW266" s="15" t="s">
        <v>31</v>
      </c>
      <c r="AX266" s="15" t="s">
        <v>74</v>
      </c>
      <c r="AY266" s="174" t="s">
        <v>133</v>
      </c>
    </row>
    <row r="267" spans="2:51" s="13" customFormat="1">
      <c r="B267" s="159"/>
      <c r="D267" s="160" t="s">
        <v>142</v>
      </c>
      <c r="E267" s="161" t="s">
        <v>1</v>
      </c>
      <c r="F267" s="162" t="s">
        <v>164</v>
      </c>
      <c r="H267" s="161" t="s">
        <v>1</v>
      </c>
      <c r="L267" s="159"/>
      <c r="M267" s="163"/>
      <c r="N267" s="164"/>
      <c r="O267" s="164"/>
      <c r="P267" s="164"/>
      <c r="Q267" s="164"/>
      <c r="R267" s="164"/>
      <c r="S267" s="164"/>
      <c r="T267" s="165"/>
      <c r="AT267" s="161" t="s">
        <v>142</v>
      </c>
      <c r="AU267" s="161" t="s">
        <v>87</v>
      </c>
      <c r="AV267" s="13" t="s">
        <v>81</v>
      </c>
      <c r="AW267" s="13" t="s">
        <v>31</v>
      </c>
      <c r="AX267" s="13" t="s">
        <v>74</v>
      </c>
      <c r="AY267" s="161" t="s">
        <v>133</v>
      </c>
    </row>
    <row r="268" spans="2:51" s="13" customFormat="1">
      <c r="B268" s="159"/>
      <c r="D268" s="160" t="s">
        <v>142</v>
      </c>
      <c r="E268" s="161" t="s">
        <v>1</v>
      </c>
      <c r="F268" s="162" t="s">
        <v>165</v>
      </c>
      <c r="H268" s="161" t="s">
        <v>1</v>
      </c>
      <c r="L268" s="159"/>
      <c r="M268" s="163"/>
      <c r="N268" s="164"/>
      <c r="O268" s="164"/>
      <c r="P268" s="164"/>
      <c r="Q268" s="164"/>
      <c r="R268" s="164"/>
      <c r="S268" s="164"/>
      <c r="T268" s="165"/>
      <c r="AT268" s="161" t="s">
        <v>142</v>
      </c>
      <c r="AU268" s="161" t="s">
        <v>87</v>
      </c>
      <c r="AV268" s="13" t="s">
        <v>81</v>
      </c>
      <c r="AW268" s="13" t="s">
        <v>31</v>
      </c>
      <c r="AX268" s="13" t="s">
        <v>74</v>
      </c>
      <c r="AY268" s="161" t="s">
        <v>133</v>
      </c>
    </row>
    <row r="269" spans="2:51" s="14" customFormat="1">
      <c r="B269" s="166"/>
      <c r="D269" s="160" t="s">
        <v>142</v>
      </c>
      <c r="E269" s="167" t="s">
        <v>1</v>
      </c>
      <c r="F269" s="168" t="s">
        <v>261</v>
      </c>
      <c r="H269" s="169">
        <v>0.44</v>
      </c>
      <c r="L269" s="166"/>
      <c r="M269" s="170"/>
      <c r="N269" s="171"/>
      <c r="O269" s="171"/>
      <c r="P269" s="171"/>
      <c r="Q269" s="171"/>
      <c r="R269" s="171"/>
      <c r="S269" s="171"/>
      <c r="T269" s="172"/>
      <c r="AT269" s="167" t="s">
        <v>142</v>
      </c>
      <c r="AU269" s="167" t="s">
        <v>87</v>
      </c>
      <c r="AV269" s="14" t="s">
        <v>87</v>
      </c>
      <c r="AW269" s="14" t="s">
        <v>31</v>
      </c>
      <c r="AX269" s="14" t="s">
        <v>74</v>
      </c>
      <c r="AY269" s="167" t="s">
        <v>133</v>
      </c>
    </row>
    <row r="270" spans="2:51" s="14" customFormat="1">
      <c r="B270" s="166"/>
      <c r="D270" s="160" t="s">
        <v>142</v>
      </c>
      <c r="E270" s="167" t="s">
        <v>1</v>
      </c>
      <c r="F270" s="168" t="s">
        <v>262</v>
      </c>
      <c r="H270" s="169">
        <v>0.112</v>
      </c>
      <c r="L270" s="166"/>
      <c r="M270" s="170"/>
      <c r="N270" s="171"/>
      <c r="O270" s="171"/>
      <c r="P270" s="171"/>
      <c r="Q270" s="171"/>
      <c r="R270" s="171"/>
      <c r="S270" s="171"/>
      <c r="T270" s="172"/>
      <c r="AT270" s="167" t="s">
        <v>142</v>
      </c>
      <c r="AU270" s="167" t="s">
        <v>87</v>
      </c>
      <c r="AV270" s="14" t="s">
        <v>87</v>
      </c>
      <c r="AW270" s="14" t="s">
        <v>31</v>
      </c>
      <c r="AX270" s="14" t="s">
        <v>74</v>
      </c>
      <c r="AY270" s="167" t="s">
        <v>133</v>
      </c>
    </row>
    <row r="271" spans="2:51" s="14" customFormat="1">
      <c r="B271" s="166"/>
      <c r="D271" s="160" t="s">
        <v>142</v>
      </c>
      <c r="E271" s="167" t="s">
        <v>1</v>
      </c>
      <c r="F271" s="168" t="s">
        <v>263</v>
      </c>
      <c r="H271" s="169">
        <v>0.20300000000000001</v>
      </c>
      <c r="L271" s="166"/>
      <c r="M271" s="170"/>
      <c r="N271" s="171"/>
      <c r="O271" s="171"/>
      <c r="P271" s="171"/>
      <c r="Q271" s="171"/>
      <c r="R271" s="171"/>
      <c r="S271" s="171"/>
      <c r="T271" s="172"/>
      <c r="AT271" s="167" t="s">
        <v>142</v>
      </c>
      <c r="AU271" s="167" t="s">
        <v>87</v>
      </c>
      <c r="AV271" s="14" t="s">
        <v>87</v>
      </c>
      <c r="AW271" s="14" t="s">
        <v>31</v>
      </c>
      <c r="AX271" s="14" t="s">
        <v>74</v>
      </c>
      <c r="AY271" s="167" t="s">
        <v>133</v>
      </c>
    </row>
    <row r="272" spans="2:51" s="14" customFormat="1">
      <c r="B272" s="166"/>
      <c r="D272" s="160" t="s">
        <v>142</v>
      </c>
      <c r="E272" s="167" t="s">
        <v>1</v>
      </c>
      <c r="F272" s="168" t="s">
        <v>264</v>
      </c>
      <c r="H272" s="169">
        <v>0.27500000000000002</v>
      </c>
      <c r="L272" s="166"/>
      <c r="M272" s="170"/>
      <c r="N272" s="171"/>
      <c r="O272" s="171"/>
      <c r="P272" s="171"/>
      <c r="Q272" s="171"/>
      <c r="R272" s="171"/>
      <c r="S272" s="171"/>
      <c r="T272" s="172"/>
      <c r="AT272" s="167" t="s">
        <v>142</v>
      </c>
      <c r="AU272" s="167" t="s">
        <v>87</v>
      </c>
      <c r="AV272" s="14" t="s">
        <v>87</v>
      </c>
      <c r="AW272" s="14" t="s">
        <v>31</v>
      </c>
      <c r="AX272" s="14" t="s">
        <v>74</v>
      </c>
      <c r="AY272" s="167" t="s">
        <v>133</v>
      </c>
    </row>
    <row r="273" spans="1:65" s="14" customFormat="1">
      <c r="B273" s="166"/>
      <c r="D273" s="160" t="s">
        <v>142</v>
      </c>
      <c r="E273" s="167" t="s">
        <v>1</v>
      </c>
      <c r="F273" s="168" t="s">
        <v>265</v>
      </c>
      <c r="H273" s="169">
        <v>0.41199999999999998</v>
      </c>
      <c r="L273" s="166"/>
      <c r="M273" s="170"/>
      <c r="N273" s="171"/>
      <c r="O273" s="171"/>
      <c r="P273" s="171"/>
      <c r="Q273" s="171"/>
      <c r="R273" s="171"/>
      <c r="S273" s="171"/>
      <c r="T273" s="172"/>
      <c r="AT273" s="167" t="s">
        <v>142</v>
      </c>
      <c r="AU273" s="167" t="s">
        <v>87</v>
      </c>
      <c r="AV273" s="14" t="s">
        <v>87</v>
      </c>
      <c r="AW273" s="14" t="s">
        <v>31</v>
      </c>
      <c r="AX273" s="14" t="s">
        <v>74</v>
      </c>
      <c r="AY273" s="167" t="s">
        <v>133</v>
      </c>
    </row>
    <row r="274" spans="1:65" s="14" customFormat="1">
      <c r="B274" s="166"/>
      <c r="D274" s="160" t="s">
        <v>142</v>
      </c>
      <c r="E274" s="167" t="s">
        <v>1</v>
      </c>
      <c r="F274" s="168" t="s">
        <v>266</v>
      </c>
      <c r="H274" s="169">
        <v>0.13500000000000001</v>
      </c>
      <c r="L274" s="166"/>
      <c r="M274" s="170"/>
      <c r="N274" s="171"/>
      <c r="O274" s="171"/>
      <c r="P274" s="171"/>
      <c r="Q274" s="171"/>
      <c r="R274" s="171"/>
      <c r="S274" s="171"/>
      <c r="T274" s="172"/>
      <c r="AT274" s="167" t="s">
        <v>142</v>
      </c>
      <c r="AU274" s="167" t="s">
        <v>87</v>
      </c>
      <c r="AV274" s="14" t="s">
        <v>87</v>
      </c>
      <c r="AW274" s="14" t="s">
        <v>31</v>
      </c>
      <c r="AX274" s="14" t="s">
        <v>74</v>
      </c>
      <c r="AY274" s="167" t="s">
        <v>133</v>
      </c>
    </row>
    <row r="275" spans="1:65" s="14" customFormat="1">
      <c r="B275" s="166"/>
      <c r="D275" s="160" t="s">
        <v>142</v>
      </c>
      <c r="E275" s="167" t="s">
        <v>1</v>
      </c>
      <c r="F275" s="168" t="s">
        <v>267</v>
      </c>
      <c r="H275" s="169">
        <v>0.2</v>
      </c>
      <c r="L275" s="166"/>
      <c r="M275" s="170"/>
      <c r="N275" s="171"/>
      <c r="O275" s="171"/>
      <c r="P275" s="171"/>
      <c r="Q275" s="171"/>
      <c r="R275" s="171"/>
      <c r="S275" s="171"/>
      <c r="T275" s="172"/>
      <c r="AT275" s="167" t="s">
        <v>142</v>
      </c>
      <c r="AU275" s="167" t="s">
        <v>87</v>
      </c>
      <c r="AV275" s="14" t="s">
        <v>87</v>
      </c>
      <c r="AW275" s="14" t="s">
        <v>31</v>
      </c>
      <c r="AX275" s="14" t="s">
        <v>74</v>
      </c>
      <c r="AY275" s="167" t="s">
        <v>133</v>
      </c>
    </row>
    <row r="276" spans="1:65" s="15" customFormat="1">
      <c r="B276" s="173"/>
      <c r="D276" s="160" t="s">
        <v>142</v>
      </c>
      <c r="E276" s="174" t="s">
        <v>1</v>
      </c>
      <c r="F276" s="175" t="s">
        <v>148</v>
      </c>
      <c r="H276" s="176">
        <v>1.7769999999999999</v>
      </c>
      <c r="L276" s="173"/>
      <c r="M276" s="177"/>
      <c r="N276" s="178"/>
      <c r="O276" s="178"/>
      <c r="P276" s="178"/>
      <c r="Q276" s="178"/>
      <c r="R276" s="178"/>
      <c r="S276" s="178"/>
      <c r="T276" s="179"/>
      <c r="AT276" s="174" t="s">
        <v>142</v>
      </c>
      <c r="AU276" s="174" t="s">
        <v>87</v>
      </c>
      <c r="AV276" s="15" t="s">
        <v>149</v>
      </c>
      <c r="AW276" s="15" t="s">
        <v>31</v>
      </c>
      <c r="AX276" s="15" t="s">
        <v>74</v>
      </c>
      <c r="AY276" s="174" t="s">
        <v>133</v>
      </c>
    </row>
    <row r="277" spans="1:65" s="13" customFormat="1">
      <c r="B277" s="159"/>
      <c r="D277" s="160" t="s">
        <v>142</v>
      </c>
      <c r="E277" s="161" t="s">
        <v>1</v>
      </c>
      <c r="F277" s="162" t="s">
        <v>173</v>
      </c>
      <c r="H277" s="161" t="s">
        <v>1</v>
      </c>
      <c r="L277" s="159"/>
      <c r="M277" s="163"/>
      <c r="N277" s="164"/>
      <c r="O277" s="164"/>
      <c r="P277" s="164"/>
      <c r="Q277" s="164"/>
      <c r="R277" s="164"/>
      <c r="S277" s="164"/>
      <c r="T277" s="165"/>
      <c r="AT277" s="161" t="s">
        <v>142</v>
      </c>
      <c r="AU277" s="161" t="s">
        <v>87</v>
      </c>
      <c r="AV277" s="13" t="s">
        <v>81</v>
      </c>
      <c r="AW277" s="13" t="s">
        <v>31</v>
      </c>
      <c r="AX277" s="13" t="s">
        <v>74</v>
      </c>
      <c r="AY277" s="161" t="s">
        <v>133</v>
      </c>
    </row>
    <row r="278" spans="1:65" s="14" customFormat="1">
      <c r="B278" s="166"/>
      <c r="D278" s="160" t="s">
        <v>142</v>
      </c>
      <c r="E278" s="167" t="s">
        <v>1</v>
      </c>
      <c r="F278" s="168" t="s">
        <v>268</v>
      </c>
      <c r="H278" s="169">
        <v>0.439</v>
      </c>
      <c r="L278" s="166"/>
      <c r="M278" s="170"/>
      <c r="N278" s="171"/>
      <c r="O278" s="171"/>
      <c r="P278" s="171"/>
      <c r="Q278" s="171"/>
      <c r="R278" s="171"/>
      <c r="S278" s="171"/>
      <c r="T278" s="172"/>
      <c r="AT278" s="167" t="s">
        <v>142</v>
      </c>
      <c r="AU278" s="167" t="s">
        <v>87</v>
      </c>
      <c r="AV278" s="14" t="s">
        <v>87</v>
      </c>
      <c r="AW278" s="14" t="s">
        <v>31</v>
      </c>
      <c r="AX278" s="14" t="s">
        <v>74</v>
      </c>
      <c r="AY278" s="167" t="s">
        <v>133</v>
      </c>
    </row>
    <row r="279" spans="1:65" s="14" customFormat="1">
      <c r="B279" s="166"/>
      <c r="D279" s="160" t="s">
        <v>142</v>
      </c>
      <c r="E279" s="167" t="s">
        <v>1</v>
      </c>
      <c r="F279" s="168" t="s">
        <v>269</v>
      </c>
      <c r="H279" s="169">
        <v>0.13200000000000001</v>
      </c>
      <c r="L279" s="166"/>
      <c r="M279" s="170"/>
      <c r="N279" s="171"/>
      <c r="O279" s="171"/>
      <c r="P279" s="171"/>
      <c r="Q279" s="171"/>
      <c r="R279" s="171"/>
      <c r="S279" s="171"/>
      <c r="T279" s="172"/>
      <c r="AT279" s="167" t="s">
        <v>142</v>
      </c>
      <c r="AU279" s="167" t="s">
        <v>87</v>
      </c>
      <c r="AV279" s="14" t="s">
        <v>87</v>
      </c>
      <c r="AW279" s="14" t="s">
        <v>31</v>
      </c>
      <c r="AX279" s="14" t="s">
        <v>74</v>
      </c>
      <c r="AY279" s="167" t="s">
        <v>133</v>
      </c>
    </row>
    <row r="280" spans="1:65" s="14" customFormat="1">
      <c r="B280" s="166"/>
      <c r="D280" s="160" t="s">
        <v>142</v>
      </c>
      <c r="E280" s="167" t="s">
        <v>1</v>
      </c>
      <c r="F280" s="168" t="s">
        <v>263</v>
      </c>
      <c r="H280" s="169">
        <v>0.20300000000000001</v>
      </c>
      <c r="L280" s="166"/>
      <c r="M280" s="170"/>
      <c r="N280" s="171"/>
      <c r="O280" s="171"/>
      <c r="P280" s="171"/>
      <c r="Q280" s="171"/>
      <c r="R280" s="171"/>
      <c r="S280" s="171"/>
      <c r="T280" s="172"/>
      <c r="AT280" s="167" t="s">
        <v>142</v>
      </c>
      <c r="AU280" s="167" t="s">
        <v>87</v>
      </c>
      <c r="AV280" s="14" t="s">
        <v>87</v>
      </c>
      <c r="AW280" s="14" t="s">
        <v>31</v>
      </c>
      <c r="AX280" s="14" t="s">
        <v>74</v>
      </c>
      <c r="AY280" s="167" t="s">
        <v>133</v>
      </c>
    </row>
    <row r="281" spans="1:65" s="14" customFormat="1">
      <c r="B281" s="166"/>
      <c r="D281" s="160" t="s">
        <v>142</v>
      </c>
      <c r="E281" s="167" t="s">
        <v>1</v>
      </c>
      <c r="F281" s="168" t="s">
        <v>268</v>
      </c>
      <c r="H281" s="169">
        <v>0.439</v>
      </c>
      <c r="L281" s="166"/>
      <c r="M281" s="170"/>
      <c r="N281" s="171"/>
      <c r="O281" s="171"/>
      <c r="P281" s="171"/>
      <c r="Q281" s="171"/>
      <c r="R281" s="171"/>
      <c r="S281" s="171"/>
      <c r="T281" s="172"/>
      <c r="AT281" s="167" t="s">
        <v>142</v>
      </c>
      <c r="AU281" s="167" t="s">
        <v>87</v>
      </c>
      <c r="AV281" s="14" t="s">
        <v>87</v>
      </c>
      <c r="AW281" s="14" t="s">
        <v>31</v>
      </c>
      <c r="AX281" s="14" t="s">
        <v>74</v>
      </c>
      <c r="AY281" s="167" t="s">
        <v>133</v>
      </c>
    </row>
    <row r="282" spans="1:65" s="14" customFormat="1">
      <c r="B282" s="166"/>
      <c r="D282" s="160" t="s">
        <v>142</v>
      </c>
      <c r="E282" s="167" t="s">
        <v>1</v>
      </c>
      <c r="F282" s="168" t="s">
        <v>270</v>
      </c>
      <c r="H282" s="169">
        <v>0.13200000000000001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7" t="s">
        <v>142</v>
      </c>
      <c r="AU282" s="167" t="s">
        <v>87</v>
      </c>
      <c r="AV282" s="14" t="s">
        <v>87</v>
      </c>
      <c r="AW282" s="14" t="s">
        <v>31</v>
      </c>
      <c r="AX282" s="14" t="s">
        <v>74</v>
      </c>
      <c r="AY282" s="167" t="s">
        <v>133</v>
      </c>
    </row>
    <row r="283" spans="1:65" s="14" customFormat="1">
      <c r="B283" s="166"/>
      <c r="D283" s="160" t="s">
        <v>142</v>
      </c>
      <c r="E283" s="167" t="s">
        <v>1</v>
      </c>
      <c r="F283" s="168" t="s">
        <v>271</v>
      </c>
      <c r="H283" s="169">
        <v>0.20300000000000001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5" customFormat="1">
      <c r="B284" s="173"/>
      <c r="D284" s="160" t="s">
        <v>142</v>
      </c>
      <c r="E284" s="174" t="s">
        <v>1</v>
      </c>
      <c r="F284" s="175" t="s">
        <v>148</v>
      </c>
      <c r="H284" s="176">
        <v>1.548</v>
      </c>
      <c r="L284" s="173"/>
      <c r="M284" s="177"/>
      <c r="N284" s="178"/>
      <c r="O284" s="178"/>
      <c r="P284" s="178"/>
      <c r="Q284" s="178"/>
      <c r="R284" s="178"/>
      <c r="S284" s="178"/>
      <c r="T284" s="179"/>
      <c r="AT284" s="174" t="s">
        <v>142</v>
      </c>
      <c r="AU284" s="174" t="s">
        <v>87</v>
      </c>
      <c r="AV284" s="15" t="s">
        <v>149</v>
      </c>
      <c r="AW284" s="15" t="s">
        <v>31</v>
      </c>
      <c r="AX284" s="15" t="s">
        <v>74</v>
      </c>
      <c r="AY284" s="174" t="s">
        <v>133</v>
      </c>
    </row>
    <row r="285" spans="1:65" s="16" customFormat="1">
      <c r="B285" s="180"/>
      <c r="D285" s="160" t="s">
        <v>142</v>
      </c>
      <c r="E285" s="181" t="s">
        <v>1</v>
      </c>
      <c r="F285" s="182" t="s">
        <v>157</v>
      </c>
      <c r="H285" s="183">
        <v>6.0220000000000002</v>
      </c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142</v>
      </c>
      <c r="AU285" s="181" t="s">
        <v>87</v>
      </c>
      <c r="AV285" s="16" t="s">
        <v>140</v>
      </c>
      <c r="AW285" s="16" t="s">
        <v>31</v>
      </c>
      <c r="AX285" s="16" t="s">
        <v>81</v>
      </c>
      <c r="AY285" s="181" t="s">
        <v>133</v>
      </c>
    </row>
    <row r="286" spans="1:65" s="12" customFormat="1" ht="22.9" customHeight="1">
      <c r="B286" s="134"/>
      <c r="D286" s="135" t="s">
        <v>73</v>
      </c>
      <c r="E286" s="144" t="s">
        <v>203</v>
      </c>
      <c r="F286" s="144" t="s">
        <v>272</v>
      </c>
      <c r="J286" s="145">
        <f>BK286</f>
        <v>0</v>
      </c>
      <c r="L286" s="134"/>
      <c r="M286" s="138"/>
      <c r="N286" s="139"/>
      <c r="O286" s="139"/>
      <c r="P286" s="140">
        <f>SUM(P287:P288)</f>
        <v>5.0512600000000001</v>
      </c>
      <c r="Q286" s="139"/>
      <c r="R286" s="140">
        <f>SUM(R287:R288)</f>
        <v>1.7903200000000001E-2</v>
      </c>
      <c r="S286" s="139"/>
      <c r="T286" s="141">
        <f>SUM(T287:T288)</f>
        <v>0</v>
      </c>
      <c r="AR286" s="135" t="s">
        <v>81</v>
      </c>
      <c r="AT286" s="142" t="s">
        <v>73</v>
      </c>
      <c r="AU286" s="142" t="s">
        <v>81</v>
      </c>
      <c r="AY286" s="135" t="s">
        <v>133</v>
      </c>
      <c r="BK286" s="143">
        <f>SUM(BK287:BK288)</f>
        <v>0</v>
      </c>
    </row>
    <row r="287" spans="1:65" s="2" customFormat="1" ht="16.5" customHeight="1">
      <c r="A287" s="30"/>
      <c r="B287" s="146"/>
      <c r="C287" s="147" t="s">
        <v>273</v>
      </c>
      <c r="D287" s="147" t="s">
        <v>135</v>
      </c>
      <c r="E287" s="148" t="s">
        <v>274</v>
      </c>
      <c r="F287" s="149" t="s">
        <v>275</v>
      </c>
      <c r="G287" s="150" t="s">
        <v>276</v>
      </c>
      <c r="H287" s="151">
        <v>63.94</v>
      </c>
      <c r="I287" s="152"/>
      <c r="J287" s="152">
        <f>ROUND(I287*H287,2)</f>
        <v>0</v>
      </c>
      <c r="K287" s="149" t="s">
        <v>139</v>
      </c>
      <c r="L287" s="31"/>
      <c r="M287" s="153" t="s">
        <v>1</v>
      </c>
      <c r="N287" s="154" t="s">
        <v>40</v>
      </c>
      <c r="O287" s="155">
        <v>5.3999999999999999E-2</v>
      </c>
      <c r="P287" s="155">
        <f>O287*H287</f>
        <v>3.4527600000000001</v>
      </c>
      <c r="Q287" s="155">
        <v>1.9000000000000001E-4</v>
      </c>
      <c r="R287" s="155">
        <f>Q287*H287</f>
        <v>1.2148600000000001E-2</v>
      </c>
      <c r="S287" s="155">
        <v>0</v>
      </c>
      <c r="T287" s="156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7" t="s">
        <v>140</v>
      </c>
      <c r="AT287" s="157" t="s">
        <v>135</v>
      </c>
      <c r="AU287" s="157" t="s">
        <v>87</v>
      </c>
      <c r="AY287" s="18" t="s">
        <v>133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8" t="s">
        <v>87</v>
      </c>
      <c r="BK287" s="158">
        <f>ROUND(I287*H287,2)</f>
        <v>0</v>
      </c>
      <c r="BL287" s="18" t="s">
        <v>140</v>
      </c>
      <c r="BM287" s="157" t="s">
        <v>277</v>
      </c>
    </row>
    <row r="288" spans="1:65" s="2" customFormat="1" ht="16.5" customHeight="1">
      <c r="A288" s="30"/>
      <c r="B288" s="146"/>
      <c r="C288" s="147" t="s">
        <v>8</v>
      </c>
      <c r="D288" s="147" t="s">
        <v>135</v>
      </c>
      <c r="E288" s="148" t="s">
        <v>278</v>
      </c>
      <c r="F288" s="149" t="s">
        <v>279</v>
      </c>
      <c r="G288" s="150" t="s">
        <v>276</v>
      </c>
      <c r="H288" s="151">
        <v>63.94</v>
      </c>
      <c r="I288" s="152"/>
      <c r="J288" s="152">
        <f>ROUND(I288*H288,2)</f>
        <v>0</v>
      </c>
      <c r="K288" s="149" t="s">
        <v>139</v>
      </c>
      <c r="L288" s="31"/>
      <c r="M288" s="153" t="s">
        <v>1</v>
      </c>
      <c r="N288" s="154" t="s">
        <v>40</v>
      </c>
      <c r="O288" s="155">
        <v>2.5000000000000001E-2</v>
      </c>
      <c r="P288" s="155">
        <f>O288*H288</f>
        <v>1.5985</v>
      </c>
      <c r="Q288" s="155">
        <v>9.0000000000000006E-5</v>
      </c>
      <c r="R288" s="155">
        <f>Q288*H288</f>
        <v>5.7546000000000003E-3</v>
      </c>
      <c r="S288" s="155">
        <v>0</v>
      </c>
      <c r="T288" s="156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57" t="s">
        <v>140</v>
      </c>
      <c r="AT288" s="157" t="s">
        <v>135</v>
      </c>
      <c r="AU288" s="157" t="s">
        <v>87</v>
      </c>
      <c r="AY288" s="18" t="s">
        <v>133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8" t="s">
        <v>87</v>
      </c>
      <c r="BK288" s="158">
        <f>ROUND(I288*H288,2)</f>
        <v>0</v>
      </c>
      <c r="BL288" s="18" t="s">
        <v>140</v>
      </c>
      <c r="BM288" s="157" t="s">
        <v>280</v>
      </c>
    </row>
    <row r="289" spans="1:65" s="12" customFormat="1" ht="22.9" customHeight="1">
      <c r="B289" s="134"/>
      <c r="D289" s="135" t="s">
        <v>73</v>
      </c>
      <c r="E289" s="144" t="s">
        <v>281</v>
      </c>
      <c r="F289" s="144" t="s">
        <v>282</v>
      </c>
      <c r="J289" s="145">
        <f>BK289</f>
        <v>0</v>
      </c>
      <c r="L289" s="134"/>
      <c r="M289" s="138"/>
      <c r="N289" s="139"/>
      <c r="O289" s="139"/>
      <c r="P289" s="140">
        <f>P290</f>
        <v>32.490378</v>
      </c>
      <c r="Q289" s="139"/>
      <c r="R289" s="140">
        <f>R290</f>
        <v>0</v>
      </c>
      <c r="S289" s="139"/>
      <c r="T289" s="141">
        <f>T290</f>
        <v>0</v>
      </c>
      <c r="AR289" s="135" t="s">
        <v>81</v>
      </c>
      <c r="AT289" s="142" t="s">
        <v>73</v>
      </c>
      <c r="AU289" s="142" t="s">
        <v>81</v>
      </c>
      <c r="AY289" s="135" t="s">
        <v>133</v>
      </c>
      <c r="BK289" s="143">
        <f>BK290</f>
        <v>0</v>
      </c>
    </row>
    <row r="290" spans="1:65" s="2" customFormat="1" ht="16.5" customHeight="1">
      <c r="A290" s="30"/>
      <c r="B290" s="146"/>
      <c r="C290" s="147" t="s">
        <v>283</v>
      </c>
      <c r="D290" s="147" t="s">
        <v>135</v>
      </c>
      <c r="E290" s="148" t="s">
        <v>284</v>
      </c>
      <c r="F290" s="149" t="s">
        <v>285</v>
      </c>
      <c r="G290" s="150" t="s">
        <v>211</v>
      </c>
      <c r="H290" s="151">
        <v>102.17100000000001</v>
      </c>
      <c r="I290" s="152"/>
      <c r="J290" s="152">
        <f>ROUND(I290*H290,2)</f>
        <v>0</v>
      </c>
      <c r="K290" s="149" t="s">
        <v>139</v>
      </c>
      <c r="L290" s="31"/>
      <c r="M290" s="153" t="s">
        <v>1</v>
      </c>
      <c r="N290" s="154" t="s">
        <v>40</v>
      </c>
      <c r="O290" s="155">
        <v>0.318</v>
      </c>
      <c r="P290" s="155">
        <f>O290*H290</f>
        <v>32.490378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7" t="s">
        <v>140</v>
      </c>
      <c r="AT290" s="157" t="s">
        <v>135</v>
      </c>
      <c r="AU290" s="157" t="s">
        <v>87</v>
      </c>
      <c r="AY290" s="18" t="s">
        <v>133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87</v>
      </c>
      <c r="BK290" s="158">
        <f>ROUND(I290*H290,2)</f>
        <v>0</v>
      </c>
      <c r="BL290" s="18" t="s">
        <v>140</v>
      </c>
      <c r="BM290" s="157" t="s">
        <v>286</v>
      </c>
    </row>
    <row r="291" spans="1:65" s="12" customFormat="1" ht="25.9" customHeight="1">
      <c r="B291" s="134"/>
      <c r="D291" s="135" t="s">
        <v>73</v>
      </c>
      <c r="E291" s="136" t="s">
        <v>287</v>
      </c>
      <c r="F291" s="136" t="s">
        <v>288</v>
      </c>
      <c r="J291" s="137">
        <f>BK291</f>
        <v>0</v>
      </c>
      <c r="L291" s="134"/>
      <c r="M291" s="138"/>
      <c r="N291" s="139"/>
      <c r="O291" s="139"/>
      <c r="P291" s="140">
        <f>P292+P327+P359+P382</f>
        <v>648.41395</v>
      </c>
      <c r="Q291" s="139"/>
      <c r="R291" s="140">
        <f>R292+R327+R359+R382</f>
        <v>1.5914802000000001</v>
      </c>
      <c r="S291" s="139"/>
      <c r="T291" s="141">
        <f>T292+T327+T359+T382</f>
        <v>0</v>
      </c>
      <c r="AR291" s="135" t="s">
        <v>87</v>
      </c>
      <c r="AT291" s="142" t="s">
        <v>73</v>
      </c>
      <c r="AU291" s="142" t="s">
        <v>74</v>
      </c>
      <c r="AY291" s="135" t="s">
        <v>133</v>
      </c>
      <c r="BK291" s="143">
        <f>BK292+BK327+BK359+BK382</f>
        <v>0</v>
      </c>
    </row>
    <row r="292" spans="1:65" s="12" customFormat="1" ht="22.9" customHeight="1">
      <c r="B292" s="134"/>
      <c r="D292" s="135" t="s">
        <v>73</v>
      </c>
      <c r="E292" s="144" t="s">
        <v>289</v>
      </c>
      <c r="F292" s="144" t="s">
        <v>290</v>
      </c>
      <c r="J292" s="145">
        <f>BK292</f>
        <v>0</v>
      </c>
      <c r="L292" s="134"/>
      <c r="M292" s="138"/>
      <c r="N292" s="139"/>
      <c r="O292" s="139"/>
      <c r="P292" s="140">
        <f>SUM(P293:P326)</f>
        <v>212.23828999999995</v>
      </c>
      <c r="Q292" s="139"/>
      <c r="R292" s="140">
        <f>SUM(R293:R326)</f>
        <v>0.39881410000000006</v>
      </c>
      <c r="S292" s="139"/>
      <c r="T292" s="141">
        <f>SUM(T293:T326)</f>
        <v>0</v>
      </c>
      <c r="AR292" s="135" t="s">
        <v>87</v>
      </c>
      <c r="AT292" s="142" t="s">
        <v>73</v>
      </c>
      <c r="AU292" s="142" t="s">
        <v>81</v>
      </c>
      <c r="AY292" s="135" t="s">
        <v>133</v>
      </c>
      <c r="BK292" s="143">
        <f>SUM(BK293:BK326)</f>
        <v>0</v>
      </c>
    </row>
    <row r="293" spans="1:65" s="2" customFormat="1" ht="16.5" customHeight="1">
      <c r="A293" s="30"/>
      <c r="B293" s="146"/>
      <c r="C293" s="147" t="s">
        <v>291</v>
      </c>
      <c r="D293" s="147" t="s">
        <v>135</v>
      </c>
      <c r="E293" s="148" t="s">
        <v>292</v>
      </c>
      <c r="F293" s="149" t="s">
        <v>293</v>
      </c>
      <c r="G293" s="150" t="s">
        <v>276</v>
      </c>
      <c r="H293" s="151">
        <v>18.920000000000002</v>
      </c>
      <c r="I293" s="152"/>
      <c r="J293" s="152">
        <f t="shared" ref="J293:J298" si="0">ROUND(I293*H293,2)</f>
        <v>0</v>
      </c>
      <c r="K293" s="149" t="s">
        <v>139</v>
      </c>
      <c r="L293" s="31"/>
      <c r="M293" s="153" t="s">
        <v>1</v>
      </c>
      <c r="N293" s="154" t="s">
        <v>40</v>
      </c>
      <c r="O293" s="155">
        <v>0.55700000000000005</v>
      </c>
      <c r="P293" s="155">
        <f t="shared" ref="P293:P298" si="1">O293*H293</f>
        <v>10.538440000000001</v>
      </c>
      <c r="Q293" s="155">
        <v>2.2200000000000002E-3</v>
      </c>
      <c r="R293" s="155">
        <f t="shared" ref="R293:R298" si="2">Q293*H293</f>
        <v>4.2002400000000009E-2</v>
      </c>
      <c r="S293" s="155">
        <v>0</v>
      </c>
      <c r="T293" s="156">
        <f t="shared" ref="T293:T298" si="3"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7" t="s">
        <v>283</v>
      </c>
      <c r="AT293" s="157" t="s">
        <v>135</v>
      </c>
      <c r="AU293" s="157" t="s">
        <v>87</v>
      </c>
      <c r="AY293" s="18" t="s">
        <v>133</v>
      </c>
      <c r="BE293" s="158">
        <f t="shared" ref="BE293:BE298" si="4">IF(N293="základní",J293,0)</f>
        <v>0</v>
      </c>
      <c r="BF293" s="158">
        <f t="shared" ref="BF293:BF298" si="5">IF(N293="snížená",J293,0)</f>
        <v>0</v>
      </c>
      <c r="BG293" s="158">
        <f t="shared" ref="BG293:BG298" si="6">IF(N293="zákl. přenesená",J293,0)</f>
        <v>0</v>
      </c>
      <c r="BH293" s="158">
        <f t="shared" ref="BH293:BH298" si="7">IF(N293="sníž. přenesená",J293,0)</f>
        <v>0</v>
      </c>
      <c r="BI293" s="158">
        <f t="shared" ref="BI293:BI298" si="8">IF(N293="nulová",J293,0)</f>
        <v>0</v>
      </c>
      <c r="BJ293" s="18" t="s">
        <v>87</v>
      </c>
      <c r="BK293" s="158">
        <f t="shared" ref="BK293:BK298" si="9">ROUND(I293*H293,2)</f>
        <v>0</v>
      </c>
      <c r="BL293" s="18" t="s">
        <v>283</v>
      </c>
      <c r="BM293" s="157" t="s">
        <v>294</v>
      </c>
    </row>
    <row r="294" spans="1:65" s="2" customFormat="1" ht="16.5" customHeight="1">
      <c r="A294" s="30"/>
      <c r="B294" s="146"/>
      <c r="C294" s="147" t="s">
        <v>295</v>
      </c>
      <c r="D294" s="147" t="s">
        <v>135</v>
      </c>
      <c r="E294" s="148" t="s">
        <v>296</v>
      </c>
      <c r="F294" s="149" t="s">
        <v>297</v>
      </c>
      <c r="G294" s="150" t="s">
        <v>276</v>
      </c>
      <c r="H294" s="151">
        <v>37.64</v>
      </c>
      <c r="I294" s="152"/>
      <c r="J294" s="152">
        <f t="shared" si="0"/>
        <v>0</v>
      </c>
      <c r="K294" s="149" t="s">
        <v>139</v>
      </c>
      <c r="L294" s="31"/>
      <c r="M294" s="153" t="s">
        <v>1</v>
      </c>
      <c r="N294" s="154" t="s">
        <v>40</v>
      </c>
      <c r="O294" s="155">
        <v>0.38300000000000001</v>
      </c>
      <c r="P294" s="155">
        <f t="shared" si="1"/>
        <v>14.416120000000001</v>
      </c>
      <c r="Q294" s="155">
        <v>1.75E-3</v>
      </c>
      <c r="R294" s="155">
        <f t="shared" si="2"/>
        <v>6.5869999999999998E-2</v>
      </c>
      <c r="S294" s="155">
        <v>0</v>
      </c>
      <c r="T294" s="156">
        <f t="shared" si="3"/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57" t="s">
        <v>283</v>
      </c>
      <c r="AT294" s="157" t="s">
        <v>135</v>
      </c>
      <c r="AU294" s="157" t="s">
        <v>87</v>
      </c>
      <c r="AY294" s="18" t="s">
        <v>133</v>
      </c>
      <c r="BE294" s="158">
        <f t="shared" si="4"/>
        <v>0</v>
      </c>
      <c r="BF294" s="158">
        <f t="shared" si="5"/>
        <v>0</v>
      </c>
      <c r="BG294" s="158">
        <f t="shared" si="6"/>
        <v>0</v>
      </c>
      <c r="BH294" s="158">
        <f t="shared" si="7"/>
        <v>0</v>
      </c>
      <c r="BI294" s="158">
        <f t="shared" si="8"/>
        <v>0</v>
      </c>
      <c r="BJ294" s="18" t="s">
        <v>87</v>
      </c>
      <c r="BK294" s="158">
        <f t="shared" si="9"/>
        <v>0</v>
      </c>
      <c r="BL294" s="18" t="s">
        <v>283</v>
      </c>
      <c r="BM294" s="157" t="s">
        <v>298</v>
      </c>
    </row>
    <row r="295" spans="1:65" s="2" customFormat="1" ht="16.5" customHeight="1">
      <c r="A295" s="30"/>
      <c r="B295" s="146"/>
      <c r="C295" s="147" t="s">
        <v>299</v>
      </c>
      <c r="D295" s="147" t="s">
        <v>135</v>
      </c>
      <c r="E295" s="148" t="s">
        <v>300</v>
      </c>
      <c r="F295" s="149" t="s">
        <v>301</v>
      </c>
      <c r="G295" s="150" t="s">
        <v>276</v>
      </c>
      <c r="H295" s="151">
        <v>46.65</v>
      </c>
      <c r="I295" s="152"/>
      <c r="J295" s="152">
        <f t="shared" si="0"/>
        <v>0</v>
      </c>
      <c r="K295" s="149" t="s">
        <v>139</v>
      </c>
      <c r="L295" s="31"/>
      <c r="M295" s="153" t="s">
        <v>1</v>
      </c>
      <c r="N295" s="154" t="s">
        <v>40</v>
      </c>
      <c r="O295" s="155">
        <v>0.40400000000000003</v>
      </c>
      <c r="P295" s="155">
        <f t="shared" si="1"/>
        <v>18.846600000000002</v>
      </c>
      <c r="Q295" s="155">
        <v>2.7399999999999998E-3</v>
      </c>
      <c r="R295" s="155">
        <f t="shared" si="2"/>
        <v>0.12782099999999999</v>
      </c>
      <c r="S295" s="155">
        <v>0</v>
      </c>
      <c r="T295" s="156">
        <f t="shared" si="3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57" t="s">
        <v>283</v>
      </c>
      <c r="AT295" s="157" t="s">
        <v>135</v>
      </c>
      <c r="AU295" s="157" t="s">
        <v>87</v>
      </c>
      <c r="AY295" s="18" t="s">
        <v>133</v>
      </c>
      <c r="BE295" s="158">
        <f t="shared" si="4"/>
        <v>0</v>
      </c>
      <c r="BF295" s="158">
        <f t="shared" si="5"/>
        <v>0</v>
      </c>
      <c r="BG295" s="158">
        <f t="shared" si="6"/>
        <v>0</v>
      </c>
      <c r="BH295" s="158">
        <f t="shared" si="7"/>
        <v>0</v>
      </c>
      <c r="BI295" s="158">
        <f t="shared" si="8"/>
        <v>0</v>
      </c>
      <c r="BJ295" s="18" t="s">
        <v>87</v>
      </c>
      <c r="BK295" s="158">
        <f t="shared" si="9"/>
        <v>0</v>
      </c>
      <c r="BL295" s="18" t="s">
        <v>283</v>
      </c>
      <c r="BM295" s="157" t="s">
        <v>302</v>
      </c>
    </row>
    <row r="296" spans="1:65" s="2" customFormat="1" ht="16.5" customHeight="1">
      <c r="A296" s="30"/>
      <c r="B296" s="146"/>
      <c r="C296" s="147" t="s">
        <v>303</v>
      </c>
      <c r="D296" s="147" t="s">
        <v>135</v>
      </c>
      <c r="E296" s="148" t="s">
        <v>304</v>
      </c>
      <c r="F296" s="149" t="s">
        <v>305</v>
      </c>
      <c r="G296" s="150" t="s">
        <v>276</v>
      </c>
      <c r="H296" s="151">
        <v>17.600000000000001</v>
      </c>
      <c r="I296" s="152"/>
      <c r="J296" s="152">
        <f t="shared" si="0"/>
        <v>0</v>
      </c>
      <c r="K296" s="149" t="s">
        <v>139</v>
      </c>
      <c r="L296" s="31"/>
      <c r="M296" s="153" t="s">
        <v>1</v>
      </c>
      <c r="N296" s="154" t="s">
        <v>40</v>
      </c>
      <c r="O296" s="155">
        <v>0.78</v>
      </c>
      <c r="P296" s="155">
        <f t="shared" si="1"/>
        <v>13.728000000000002</v>
      </c>
      <c r="Q296" s="155">
        <v>5.9000000000000003E-4</v>
      </c>
      <c r="R296" s="155">
        <f t="shared" si="2"/>
        <v>1.0384000000000001E-2</v>
      </c>
      <c r="S296" s="155">
        <v>0</v>
      </c>
      <c r="T296" s="156">
        <f t="shared" si="3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57" t="s">
        <v>283</v>
      </c>
      <c r="AT296" s="157" t="s">
        <v>135</v>
      </c>
      <c r="AU296" s="157" t="s">
        <v>87</v>
      </c>
      <c r="AY296" s="18" t="s">
        <v>133</v>
      </c>
      <c r="BE296" s="158">
        <f t="shared" si="4"/>
        <v>0</v>
      </c>
      <c r="BF296" s="158">
        <f t="shared" si="5"/>
        <v>0</v>
      </c>
      <c r="BG296" s="158">
        <f t="shared" si="6"/>
        <v>0</v>
      </c>
      <c r="BH296" s="158">
        <f t="shared" si="7"/>
        <v>0</v>
      </c>
      <c r="BI296" s="158">
        <f t="shared" si="8"/>
        <v>0</v>
      </c>
      <c r="BJ296" s="18" t="s">
        <v>87</v>
      </c>
      <c r="BK296" s="158">
        <f t="shared" si="9"/>
        <v>0</v>
      </c>
      <c r="BL296" s="18" t="s">
        <v>283</v>
      </c>
      <c r="BM296" s="157" t="s">
        <v>306</v>
      </c>
    </row>
    <row r="297" spans="1:65" s="2" customFormat="1" ht="16.5" customHeight="1">
      <c r="A297" s="30"/>
      <c r="B297" s="146"/>
      <c r="C297" s="147" t="s">
        <v>7</v>
      </c>
      <c r="D297" s="147" t="s">
        <v>135</v>
      </c>
      <c r="E297" s="148" t="s">
        <v>307</v>
      </c>
      <c r="F297" s="149" t="s">
        <v>308</v>
      </c>
      <c r="G297" s="150" t="s">
        <v>276</v>
      </c>
      <c r="H297" s="151">
        <v>92.4</v>
      </c>
      <c r="I297" s="152"/>
      <c r="J297" s="152">
        <f t="shared" si="0"/>
        <v>0</v>
      </c>
      <c r="K297" s="149" t="s">
        <v>139</v>
      </c>
      <c r="L297" s="31"/>
      <c r="M297" s="153" t="s">
        <v>1</v>
      </c>
      <c r="N297" s="154" t="s">
        <v>40</v>
      </c>
      <c r="O297" s="155">
        <v>0.82699999999999996</v>
      </c>
      <c r="P297" s="155">
        <f t="shared" si="1"/>
        <v>76.4148</v>
      </c>
      <c r="Q297" s="155">
        <v>1.2099999999999999E-3</v>
      </c>
      <c r="R297" s="155">
        <f t="shared" si="2"/>
        <v>0.111804</v>
      </c>
      <c r="S297" s="155">
        <v>0</v>
      </c>
      <c r="T297" s="156">
        <f t="shared" si="3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7" t="s">
        <v>283</v>
      </c>
      <c r="AT297" s="157" t="s">
        <v>135</v>
      </c>
      <c r="AU297" s="157" t="s">
        <v>87</v>
      </c>
      <c r="AY297" s="18" t="s">
        <v>133</v>
      </c>
      <c r="BE297" s="158">
        <f t="shared" si="4"/>
        <v>0</v>
      </c>
      <c r="BF297" s="158">
        <f t="shared" si="5"/>
        <v>0</v>
      </c>
      <c r="BG297" s="158">
        <f t="shared" si="6"/>
        <v>0</v>
      </c>
      <c r="BH297" s="158">
        <f t="shared" si="7"/>
        <v>0</v>
      </c>
      <c r="BI297" s="158">
        <f t="shared" si="8"/>
        <v>0</v>
      </c>
      <c r="BJ297" s="18" t="s">
        <v>87</v>
      </c>
      <c r="BK297" s="158">
        <f t="shared" si="9"/>
        <v>0</v>
      </c>
      <c r="BL297" s="18" t="s">
        <v>283</v>
      </c>
      <c r="BM297" s="157" t="s">
        <v>309</v>
      </c>
    </row>
    <row r="298" spans="1:65" s="2" customFormat="1" ht="16.5" customHeight="1">
      <c r="A298" s="30"/>
      <c r="B298" s="146"/>
      <c r="C298" s="147" t="s">
        <v>310</v>
      </c>
      <c r="D298" s="147" t="s">
        <v>135</v>
      </c>
      <c r="E298" s="148" t="s">
        <v>311</v>
      </c>
      <c r="F298" s="149" t="s">
        <v>312</v>
      </c>
      <c r="G298" s="150" t="s">
        <v>276</v>
      </c>
      <c r="H298" s="151">
        <v>19.579999999999998</v>
      </c>
      <c r="I298" s="152"/>
      <c r="J298" s="152">
        <f t="shared" si="0"/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0.65900000000000003</v>
      </c>
      <c r="P298" s="155">
        <f t="shared" si="1"/>
        <v>12.903219999999999</v>
      </c>
      <c r="Q298" s="155">
        <v>2.9E-4</v>
      </c>
      <c r="R298" s="155">
        <f t="shared" si="2"/>
        <v>5.6781999999999996E-3</v>
      </c>
      <c r="S298" s="155">
        <v>0</v>
      </c>
      <c r="T298" s="156">
        <f t="shared" si="3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283</v>
      </c>
      <c r="AT298" s="157" t="s">
        <v>135</v>
      </c>
      <c r="AU298" s="157" t="s">
        <v>87</v>
      </c>
      <c r="AY298" s="18" t="s">
        <v>133</v>
      </c>
      <c r="BE298" s="158">
        <f t="shared" si="4"/>
        <v>0</v>
      </c>
      <c r="BF298" s="158">
        <f t="shared" si="5"/>
        <v>0</v>
      </c>
      <c r="BG298" s="158">
        <f t="shared" si="6"/>
        <v>0</v>
      </c>
      <c r="BH298" s="158">
        <f t="shared" si="7"/>
        <v>0</v>
      </c>
      <c r="BI298" s="158">
        <f t="shared" si="8"/>
        <v>0</v>
      </c>
      <c r="BJ298" s="18" t="s">
        <v>87</v>
      </c>
      <c r="BK298" s="158">
        <f t="shared" si="9"/>
        <v>0</v>
      </c>
      <c r="BL298" s="18" t="s">
        <v>283</v>
      </c>
      <c r="BM298" s="157" t="s">
        <v>313</v>
      </c>
    </row>
    <row r="299" spans="1:65" s="14" customFormat="1">
      <c r="B299" s="166"/>
      <c r="D299" s="160" t="s">
        <v>142</v>
      </c>
      <c r="E299" s="167" t="s">
        <v>1</v>
      </c>
      <c r="F299" s="168" t="s">
        <v>314</v>
      </c>
      <c r="H299" s="169">
        <v>4.84</v>
      </c>
      <c r="L299" s="166"/>
      <c r="M299" s="170"/>
      <c r="N299" s="171"/>
      <c r="O299" s="171"/>
      <c r="P299" s="171"/>
      <c r="Q299" s="171"/>
      <c r="R299" s="171"/>
      <c r="S299" s="171"/>
      <c r="T299" s="172"/>
      <c r="AT299" s="167" t="s">
        <v>142</v>
      </c>
      <c r="AU299" s="167" t="s">
        <v>87</v>
      </c>
      <c r="AV299" s="14" t="s">
        <v>87</v>
      </c>
      <c r="AW299" s="14" t="s">
        <v>31</v>
      </c>
      <c r="AX299" s="14" t="s">
        <v>74</v>
      </c>
      <c r="AY299" s="167" t="s">
        <v>133</v>
      </c>
    </row>
    <row r="300" spans="1:65" s="14" customFormat="1">
      <c r="B300" s="166"/>
      <c r="D300" s="160" t="s">
        <v>142</v>
      </c>
      <c r="E300" s="167" t="s">
        <v>1</v>
      </c>
      <c r="F300" s="168" t="s">
        <v>315</v>
      </c>
      <c r="H300" s="169">
        <v>10.1</v>
      </c>
      <c r="L300" s="166"/>
      <c r="M300" s="170"/>
      <c r="N300" s="171"/>
      <c r="O300" s="171"/>
      <c r="P300" s="171"/>
      <c r="Q300" s="171"/>
      <c r="R300" s="171"/>
      <c r="S300" s="171"/>
      <c r="T300" s="172"/>
      <c r="AT300" s="167" t="s">
        <v>142</v>
      </c>
      <c r="AU300" s="167" t="s">
        <v>87</v>
      </c>
      <c r="AV300" s="14" t="s">
        <v>87</v>
      </c>
      <c r="AW300" s="14" t="s">
        <v>31</v>
      </c>
      <c r="AX300" s="14" t="s">
        <v>74</v>
      </c>
      <c r="AY300" s="167" t="s">
        <v>133</v>
      </c>
    </row>
    <row r="301" spans="1:65" s="14" customFormat="1">
      <c r="B301" s="166"/>
      <c r="D301" s="160" t="s">
        <v>142</v>
      </c>
      <c r="E301" s="167" t="s">
        <v>1</v>
      </c>
      <c r="F301" s="168" t="s">
        <v>316</v>
      </c>
      <c r="H301" s="169">
        <v>4.6399999999999997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87</v>
      </c>
      <c r="AV301" s="14" t="s">
        <v>87</v>
      </c>
      <c r="AW301" s="14" t="s">
        <v>31</v>
      </c>
      <c r="AX301" s="14" t="s">
        <v>74</v>
      </c>
      <c r="AY301" s="167" t="s">
        <v>133</v>
      </c>
    </row>
    <row r="302" spans="1:65" s="16" customFormat="1">
      <c r="B302" s="180"/>
      <c r="D302" s="160" t="s">
        <v>142</v>
      </c>
      <c r="E302" s="181" t="s">
        <v>1</v>
      </c>
      <c r="F302" s="182" t="s">
        <v>157</v>
      </c>
      <c r="H302" s="183">
        <v>19.579999999999998</v>
      </c>
      <c r="L302" s="180"/>
      <c r="M302" s="184"/>
      <c r="N302" s="185"/>
      <c r="O302" s="185"/>
      <c r="P302" s="185"/>
      <c r="Q302" s="185"/>
      <c r="R302" s="185"/>
      <c r="S302" s="185"/>
      <c r="T302" s="186"/>
      <c r="AT302" s="181" t="s">
        <v>142</v>
      </c>
      <c r="AU302" s="181" t="s">
        <v>87</v>
      </c>
      <c r="AV302" s="16" t="s">
        <v>140</v>
      </c>
      <c r="AW302" s="16" t="s">
        <v>31</v>
      </c>
      <c r="AX302" s="16" t="s">
        <v>81</v>
      </c>
      <c r="AY302" s="181" t="s">
        <v>133</v>
      </c>
    </row>
    <row r="303" spans="1:65" s="2" customFormat="1" ht="16.5" customHeight="1">
      <c r="A303" s="30"/>
      <c r="B303" s="146"/>
      <c r="C303" s="147" t="s">
        <v>317</v>
      </c>
      <c r="D303" s="147" t="s">
        <v>135</v>
      </c>
      <c r="E303" s="148" t="s">
        <v>318</v>
      </c>
      <c r="F303" s="149" t="s">
        <v>319</v>
      </c>
      <c r="G303" s="150" t="s">
        <v>276</v>
      </c>
      <c r="H303" s="151">
        <v>40.69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0.72799999999999998</v>
      </c>
      <c r="P303" s="155">
        <f>O303*H303</f>
        <v>29.622319999999998</v>
      </c>
      <c r="Q303" s="155">
        <v>3.5E-4</v>
      </c>
      <c r="R303" s="155">
        <f>Q303*H303</f>
        <v>1.4241499999999999E-2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283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283</v>
      </c>
      <c r="BM303" s="157" t="s">
        <v>320</v>
      </c>
    </row>
    <row r="304" spans="1:65" s="14" customFormat="1">
      <c r="B304" s="166"/>
      <c r="D304" s="160" t="s">
        <v>142</v>
      </c>
      <c r="E304" s="167" t="s">
        <v>1</v>
      </c>
      <c r="F304" s="168" t="s">
        <v>321</v>
      </c>
      <c r="H304" s="169">
        <v>7.77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142</v>
      </c>
      <c r="AU304" s="167" t="s">
        <v>87</v>
      </c>
      <c r="AV304" s="14" t="s">
        <v>87</v>
      </c>
      <c r="AW304" s="14" t="s">
        <v>31</v>
      </c>
      <c r="AX304" s="14" t="s">
        <v>74</v>
      </c>
      <c r="AY304" s="167" t="s">
        <v>133</v>
      </c>
    </row>
    <row r="305" spans="1:65" s="14" customFormat="1">
      <c r="B305" s="166"/>
      <c r="D305" s="160" t="s">
        <v>142</v>
      </c>
      <c r="E305" s="167" t="s">
        <v>1</v>
      </c>
      <c r="F305" s="168" t="s">
        <v>322</v>
      </c>
      <c r="H305" s="169">
        <v>27.25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87</v>
      </c>
      <c r="AV305" s="14" t="s">
        <v>87</v>
      </c>
      <c r="AW305" s="14" t="s">
        <v>31</v>
      </c>
      <c r="AX305" s="14" t="s">
        <v>74</v>
      </c>
      <c r="AY305" s="167" t="s">
        <v>133</v>
      </c>
    </row>
    <row r="306" spans="1:65" s="14" customFormat="1">
      <c r="B306" s="166"/>
      <c r="D306" s="160" t="s">
        <v>142</v>
      </c>
      <c r="E306" s="167" t="s">
        <v>1</v>
      </c>
      <c r="F306" s="168" t="s">
        <v>323</v>
      </c>
      <c r="H306" s="169">
        <v>5.67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87</v>
      </c>
      <c r="AV306" s="14" t="s">
        <v>87</v>
      </c>
      <c r="AW306" s="14" t="s">
        <v>31</v>
      </c>
      <c r="AX306" s="14" t="s">
        <v>74</v>
      </c>
      <c r="AY306" s="167" t="s">
        <v>133</v>
      </c>
    </row>
    <row r="307" spans="1:65" s="16" customFormat="1">
      <c r="B307" s="180"/>
      <c r="D307" s="160" t="s">
        <v>142</v>
      </c>
      <c r="E307" s="181" t="s">
        <v>1</v>
      </c>
      <c r="F307" s="182" t="s">
        <v>157</v>
      </c>
      <c r="H307" s="183">
        <v>40.69</v>
      </c>
      <c r="L307" s="180"/>
      <c r="M307" s="184"/>
      <c r="N307" s="185"/>
      <c r="O307" s="185"/>
      <c r="P307" s="185"/>
      <c r="Q307" s="185"/>
      <c r="R307" s="185"/>
      <c r="S307" s="185"/>
      <c r="T307" s="186"/>
      <c r="AT307" s="181" t="s">
        <v>142</v>
      </c>
      <c r="AU307" s="181" t="s">
        <v>87</v>
      </c>
      <c r="AV307" s="16" t="s">
        <v>140</v>
      </c>
      <c r="AW307" s="16" t="s">
        <v>31</v>
      </c>
      <c r="AX307" s="16" t="s">
        <v>81</v>
      </c>
      <c r="AY307" s="181" t="s">
        <v>133</v>
      </c>
    </row>
    <row r="308" spans="1:65" s="2" customFormat="1" ht="16.5" customHeight="1">
      <c r="A308" s="30"/>
      <c r="B308" s="146"/>
      <c r="C308" s="147" t="s">
        <v>324</v>
      </c>
      <c r="D308" s="147" t="s">
        <v>135</v>
      </c>
      <c r="E308" s="148" t="s">
        <v>325</v>
      </c>
      <c r="F308" s="149" t="s">
        <v>326</v>
      </c>
      <c r="G308" s="150" t="s">
        <v>276</v>
      </c>
      <c r="H308" s="151">
        <v>5.52</v>
      </c>
      <c r="I308" s="152"/>
      <c r="J308" s="152">
        <f>ROUND(I308*H308,2)</f>
        <v>0</v>
      </c>
      <c r="K308" s="149" t="s">
        <v>139</v>
      </c>
      <c r="L308" s="31"/>
      <c r="M308" s="153" t="s">
        <v>1</v>
      </c>
      <c r="N308" s="154" t="s">
        <v>40</v>
      </c>
      <c r="O308" s="155">
        <v>0.79700000000000004</v>
      </c>
      <c r="P308" s="155">
        <f>O308*H308</f>
        <v>4.3994400000000002</v>
      </c>
      <c r="Q308" s="155">
        <v>5.6999999999999998E-4</v>
      </c>
      <c r="R308" s="155">
        <f>Q308*H308</f>
        <v>3.1463999999999997E-3</v>
      </c>
      <c r="S308" s="155">
        <v>0</v>
      </c>
      <c r="T308" s="156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7" t="s">
        <v>283</v>
      </c>
      <c r="AT308" s="157" t="s">
        <v>135</v>
      </c>
      <c r="AU308" s="157" t="s">
        <v>87</v>
      </c>
      <c r="AY308" s="18" t="s">
        <v>133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87</v>
      </c>
      <c r="BK308" s="158">
        <f>ROUND(I308*H308,2)</f>
        <v>0</v>
      </c>
      <c r="BL308" s="18" t="s">
        <v>283</v>
      </c>
      <c r="BM308" s="157" t="s">
        <v>327</v>
      </c>
    </row>
    <row r="309" spans="1:65" s="14" customFormat="1">
      <c r="B309" s="166"/>
      <c r="D309" s="160" t="s">
        <v>142</v>
      </c>
      <c r="E309" s="167" t="s">
        <v>1</v>
      </c>
      <c r="F309" s="168" t="s">
        <v>328</v>
      </c>
      <c r="H309" s="169">
        <v>5.52</v>
      </c>
      <c r="L309" s="166"/>
      <c r="M309" s="170"/>
      <c r="N309" s="171"/>
      <c r="O309" s="171"/>
      <c r="P309" s="171"/>
      <c r="Q309" s="171"/>
      <c r="R309" s="171"/>
      <c r="S309" s="171"/>
      <c r="T309" s="172"/>
      <c r="AT309" s="167" t="s">
        <v>142</v>
      </c>
      <c r="AU309" s="167" t="s">
        <v>87</v>
      </c>
      <c r="AV309" s="14" t="s">
        <v>87</v>
      </c>
      <c r="AW309" s="14" t="s">
        <v>31</v>
      </c>
      <c r="AX309" s="14" t="s">
        <v>81</v>
      </c>
      <c r="AY309" s="167" t="s">
        <v>133</v>
      </c>
    </row>
    <row r="310" spans="1:65" s="2" customFormat="1" ht="16.5" customHeight="1">
      <c r="A310" s="30"/>
      <c r="B310" s="146"/>
      <c r="C310" s="147" t="s">
        <v>329</v>
      </c>
      <c r="D310" s="147" t="s">
        <v>135</v>
      </c>
      <c r="E310" s="148" t="s">
        <v>330</v>
      </c>
      <c r="F310" s="149" t="s">
        <v>331</v>
      </c>
      <c r="G310" s="150" t="s">
        <v>276</v>
      </c>
      <c r="H310" s="151">
        <v>7.19</v>
      </c>
      <c r="I310" s="152"/>
      <c r="J310" s="152">
        <f>ROUND(I310*H310,2)</f>
        <v>0</v>
      </c>
      <c r="K310" s="149" t="s">
        <v>139</v>
      </c>
      <c r="L310" s="31"/>
      <c r="M310" s="153" t="s">
        <v>1</v>
      </c>
      <c r="N310" s="154" t="s">
        <v>40</v>
      </c>
      <c r="O310" s="155">
        <v>0.83199999999999996</v>
      </c>
      <c r="P310" s="155">
        <f>O310*H310</f>
        <v>5.9820799999999998</v>
      </c>
      <c r="Q310" s="155">
        <v>1.14E-3</v>
      </c>
      <c r="R310" s="155">
        <f>Q310*H310</f>
        <v>8.1966000000000001E-3</v>
      </c>
      <c r="S310" s="155">
        <v>0</v>
      </c>
      <c r="T310" s="15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7" t="s">
        <v>283</v>
      </c>
      <c r="AT310" s="157" t="s">
        <v>135</v>
      </c>
      <c r="AU310" s="157" t="s">
        <v>87</v>
      </c>
      <c r="AY310" s="18" t="s">
        <v>133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87</v>
      </c>
      <c r="BK310" s="158">
        <f>ROUND(I310*H310,2)</f>
        <v>0</v>
      </c>
      <c r="BL310" s="18" t="s">
        <v>283</v>
      </c>
      <c r="BM310" s="157" t="s">
        <v>332</v>
      </c>
    </row>
    <row r="311" spans="1:65" s="14" customFormat="1">
      <c r="B311" s="166"/>
      <c r="D311" s="160" t="s">
        <v>142</v>
      </c>
      <c r="E311" s="167" t="s">
        <v>1</v>
      </c>
      <c r="F311" s="168" t="s">
        <v>333</v>
      </c>
      <c r="H311" s="169">
        <v>1.57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>
      <c r="B312" s="166"/>
      <c r="D312" s="160" t="s">
        <v>142</v>
      </c>
      <c r="E312" s="167" t="s">
        <v>1</v>
      </c>
      <c r="F312" s="168" t="s">
        <v>334</v>
      </c>
      <c r="H312" s="169">
        <v>3.14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4" customFormat="1">
      <c r="B313" s="166"/>
      <c r="D313" s="160" t="s">
        <v>142</v>
      </c>
      <c r="E313" s="167" t="s">
        <v>1</v>
      </c>
      <c r="F313" s="168" t="s">
        <v>335</v>
      </c>
      <c r="H313" s="169">
        <v>2.48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142</v>
      </c>
      <c r="AU313" s="167" t="s">
        <v>87</v>
      </c>
      <c r="AV313" s="14" t="s">
        <v>87</v>
      </c>
      <c r="AW313" s="14" t="s">
        <v>31</v>
      </c>
      <c r="AX313" s="14" t="s">
        <v>74</v>
      </c>
      <c r="AY313" s="167" t="s">
        <v>133</v>
      </c>
    </row>
    <row r="314" spans="1:65" s="16" customFormat="1">
      <c r="B314" s="180"/>
      <c r="D314" s="160" t="s">
        <v>142</v>
      </c>
      <c r="E314" s="181" t="s">
        <v>1</v>
      </c>
      <c r="F314" s="182" t="s">
        <v>157</v>
      </c>
      <c r="H314" s="183">
        <v>7.19</v>
      </c>
      <c r="L314" s="180"/>
      <c r="M314" s="184"/>
      <c r="N314" s="185"/>
      <c r="O314" s="185"/>
      <c r="P314" s="185"/>
      <c r="Q314" s="185"/>
      <c r="R314" s="185"/>
      <c r="S314" s="185"/>
      <c r="T314" s="186"/>
      <c r="AT314" s="181" t="s">
        <v>142</v>
      </c>
      <c r="AU314" s="181" t="s">
        <v>87</v>
      </c>
      <c r="AV314" s="16" t="s">
        <v>140</v>
      </c>
      <c r="AW314" s="16" t="s">
        <v>31</v>
      </c>
      <c r="AX314" s="16" t="s">
        <v>81</v>
      </c>
      <c r="AY314" s="181" t="s">
        <v>133</v>
      </c>
    </row>
    <row r="315" spans="1:65" s="2" customFormat="1" ht="16.5" customHeight="1">
      <c r="A315" s="30"/>
      <c r="B315" s="146"/>
      <c r="C315" s="147" t="s">
        <v>336</v>
      </c>
      <c r="D315" s="147" t="s">
        <v>135</v>
      </c>
      <c r="E315" s="148" t="s">
        <v>337</v>
      </c>
      <c r="F315" s="149" t="s">
        <v>338</v>
      </c>
      <c r="G315" s="150" t="s">
        <v>339</v>
      </c>
      <c r="H315" s="151">
        <v>15</v>
      </c>
      <c r="I315" s="152"/>
      <c r="J315" s="152">
        <f>ROUND(I315*H315,2)</f>
        <v>0</v>
      </c>
      <c r="K315" s="149" t="s">
        <v>139</v>
      </c>
      <c r="L315" s="31"/>
      <c r="M315" s="153" t="s">
        <v>1</v>
      </c>
      <c r="N315" s="154" t="s">
        <v>40</v>
      </c>
      <c r="O315" s="155">
        <v>0.157</v>
      </c>
      <c r="P315" s="155">
        <f>O315*H315</f>
        <v>2.355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7" t="s">
        <v>283</v>
      </c>
      <c r="AT315" s="157" t="s">
        <v>135</v>
      </c>
      <c r="AU315" s="157" t="s">
        <v>87</v>
      </c>
      <c r="AY315" s="18" t="s">
        <v>133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87</v>
      </c>
      <c r="BK315" s="158">
        <f>ROUND(I315*H315,2)</f>
        <v>0</v>
      </c>
      <c r="BL315" s="18" t="s">
        <v>283</v>
      </c>
      <c r="BM315" s="157" t="s">
        <v>340</v>
      </c>
    </row>
    <row r="316" spans="1:65" s="2" customFormat="1" ht="16.5" customHeight="1">
      <c r="A316" s="30"/>
      <c r="B316" s="146"/>
      <c r="C316" s="147" t="s">
        <v>341</v>
      </c>
      <c r="D316" s="147" t="s">
        <v>135</v>
      </c>
      <c r="E316" s="148" t="s">
        <v>342</v>
      </c>
      <c r="F316" s="149" t="s">
        <v>343</v>
      </c>
      <c r="G316" s="150" t="s">
        <v>339</v>
      </c>
      <c r="H316" s="151">
        <v>7</v>
      </c>
      <c r="I316" s="152"/>
      <c r="J316" s="152">
        <f>ROUND(I316*H316,2)</f>
        <v>0</v>
      </c>
      <c r="K316" s="149" t="s">
        <v>139</v>
      </c>
      <c r="L316" s="31"/>
      <c r="M316" s="153" t="s">
        <v>1</v>
      </c>
      <c r="N316" s="154" t="s">
        <v>40</v>
      </c>
      <c r="O316" s="155">
        <v>0.17399999999999999</v>
      </c>
      <c r="P316" s="155">
        <f>O316*H316</f>
        <v>1.218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57" t="s">
        <v>283</v>
      </c>
      <c r="AT316" s="157" t="s">
        <v>135</v>
      </c>
      <c r="AU316" s="157" t="s">
        <v>87</v>
      </c>
      <c r="AY316" s="18" t="s">
        <v>133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87</v>
      </c>
      <c r="BK316" s="158">
        <f>ROUND(I316*H316,2)</f>
        <v>0</v>
      </c>
      <c r="BL316" s="18" t="s">
        <v>283</v>
      </c>
      <c r="BM316" s="157" t="s">
        <v>344</v>
      </c>
    </row>
    <row r="317" spans="1:65" s="2" customFormat="1" ht="16.5" customHeight="1">
      <c r="A317" s="30"/>
      <c r="B317" s="146"/>
      <c r="C317" s="147" t="s">
        <v>345</v>
      </c>
      <c r="D317" s="147" t="s">
        <v>135</v>
      </c>
      <c r="E317" s="148" t="s">
        <v>346</v>
      </c>
      <c r="F317" s="149" t="s">
        <v>347</v>
      </c>
      <c r="G317" s="150" t="s">
        <v>339</v>
      </c>
      <c r="H317" s="151">
        <v>9</v>
      </c>
      <c r="I317" s="152"/>
      <c r="J317" s="152">
        <f>ROUND(I317*H317,2)</f>
        <v>0</v>
      </c>
      <c r="K317" s="149" t="s">
        <v>139</v>
      </c>
      <c r="L317" s="31"/>
      <c r="M317" s="153" t="s">
        <v>1</v>
      </c>
      <c r="N317" s="154" t="s">
        <v>40</v>
      </c>
      <c r="O317" s="155">
        <v>0.25900000000000001</v>
      </c>
      <c r="P317" s="155">
        <f>O317*H317</f>
        <v>2.331</v>
      </c>
      <c r="Q317" s="155">
        <v>0</v>
      </c>
      <c r="R317" s="155">
        <f>Q317*H317</f>
        <v>0</v>
      </c>
      <c r="S317" s="155">
        <v>0</v>
      </c>
      <c r="T317" s="156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7" t="s">
        <v>283</v>
      </c>
      <c r="AT317" s="157" t="s">
        <v>135</v>
      </c>
      <c r="AU317" s="157" t="s">
        <v>87</v>
      </c>
      <c r="AY317" s="18" t="s">
        <v>133</v>
      </c>
      <c r="BE317" s="158">
        <f>IF(N317="základní",J317,0)</f>
        <v>0</v>
      </c>
      <c r="BF317" s="158">
        <f>IF(N317="snížená",J317,0)</f>
        <v>0</v>
      </c>
      <c r="BG317" s="158">
        <f>IF(N317="zákl. přenesená",J317,0)</f>
        <v>0</v>
      </c>
      <c r="BH317" s="158">
        <f>IF(N317="sníž. přenesená",J317,0)</f>
        <v>0</v>
      </c>
      <c r="BI317" s="158">
        <f>IF(N317="nulová",J317,0)</f>
        <v>0</v>
      </c>
      <c r="BJ317" s="18" t="s">
        <v>87</v>
      </c>
      <c r="BK317" s="158">
        <f>ROUND(I317*H317,2)</f>
        <v>0</v>
      </c>
      <c r="BL317" s="18" t="s">
        <v>283</v>
      </c>
      <c r="BM317" s="157" t="s">
        <v>348</v>
      </c>
    </row>
    <row r="318" spans="1:65" s="2" customFormat="1" ht="21.75" customHeight="1">
      <c r="A318" s="30"/>
      <c r="B318" s="146"/>
      <c r="C318" s="147" t="s">
        <v>349</v>
      </c>
      <c r="D318" s="147" t="s">
        <v>135</v>
      </c>
      <c r="E318" s="148" t="s">
        <v>350</v>
      </c>
      <c r="F318" s="149" t="s">
        <v>351</v>
      </c>
      <c r="G318" s="150" t="s">
        <v>339</v>
      </c>
      <c r="H318" s="151">
        <v>14</v>
      </c>
      <c r="I318" s="152"/>
      <c r="J318" s="152">
        <f>ROUND(I318*H318,2)</f>
        <v>0</v>
      </c>
      <c r="K318" s="149" t="s">
        <v>139</v>
      </c>
      <c r="L318" s="31"/>
      <c r="M318" s="153" t="s">
        <v>1</v>
      </c>
      <c r="N318" s="154" t="s">
        <v>40</v>
      </c>
      <c r="O318" s="155">
        <v>0.113</v>
      </c>
      <c r="P318" s="155">
        <f>O318*H318</f>
        <v>1.5820000000000001</v>
      </c>
      <c r="Q318" s="155">
        <v>2.2000000000000001E-4</v>
      </c>
      <c r="R318" s="155">
        <f>Q318*H318</f>
        <v>3.0800000000000003E-3</v>
      </c>
      <c r="S318" s="155">
        <v>0</v>
      </c>
      <c r="T318" s="156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7" t="s">
        <v>283</v>
      </c>
      <c r="AT318" s="157" t="s">
        <v>135</v>
      </c>
      <c r="AU318" s="157" t="s">
        <v>87</v>
      </c>
      <c r="AY318" s="18" t="s">
        <v>133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87</v>
      </c>
      <c r="BK318" s="158">
        <f>ROUND(I318*H318,2)</f>
        <v>0</v>
      </c>
      <c r="BL318" s="18" t="s">
        <v>283</v>
      </c>
      <c r="BM318" s="157" t="s">
        <v>352</v>
      </c>
    </row>
    <row r="319" spans="1:65" s="14" customFormat="1">
      <c r="B319" s="166"/>
      <c r="D319" s="160" t="s">
        <v>142</v>
      </c>
      <c r="E319" s="167" t="s">
        <v>1</v>
      </c>
      <c r="F319" s="168" t="s">
        <v>353</v>
      </c>
      <c r="H319" s="169">
        <v>14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87</v>
      </c>
      <c r="AV319" s="14" t="s">
        <v>87</v>
      </c>
      <c r="AW319" s="14" t="s">
        <v>31</v>
      </c>
      <c r="AX319" s="14" t="s">
        <v>81</v>
      </c>
      <c r="AY319" s="167" t="s">
        <v>133</v>
      </c>
    </row>
    <row r="320" spans="1:65" s="2" customFormat="1" ht="21.75" customHeight="1">
      <c r="A320" s="30"/>
      <c r="B320" s="146"/>
      <c r="C320" s="147" t="s">
        <v>354</v>
      </c>
      <c r="D320" s="147" t="s">
        <v>135</v>
      </c>
      <c r="E320" s="148" t="s">
        <v>355</v>
      </c>
      <c r="F320" s="149" t="s">
        <v>356</v>
      </c>
      <c r="G320" s="150" t="s">
        <v>339</v>
      </c>
      <c r="H320" s="151">
        <v>4</v>
      </c>
      <c r="I320" s="152"/>
      <c r="J320" s="152">
        <f>ROUND(I320*H320,2)</f>
        <v>0</v>
      </c>
      <c r="K320" s="149" t="s">
        <v>139</v>
      </c>
      <c r="L320" s="31"/>
      <c r="M320" s="153" t="s">
        <v>1</v>
      </c>
      <c r="N320" s="154" t="s">
        <v>40</v>
      </c>
      <c r="O320" s="155">
        <v>0.55900000000000005</v>
      </c>
      <c r="P320" s="155">
        <f>O320*H320</f>
        <v>2.2360000000000002</v>
      </c>
      <c r="Q320" s="155">
        <v>1.1000000000000001E-3</v>
      </c>
      <c r="R320" s="155">
        <f>Q320*H320</f>
        <v>4.4000000000000003E-3</v>
      </c>
      <c r="S320" s="155">
        <v>0</v>
      </c>
      <c r="T320" s="156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7" t="s">
        <v>283</v>
      </c>
      <c r="AT320" s="157" t="s">
        <v>135</v>
      </c>
      <c r="AU320" s="157" t="s">
        <v>87</v>
      </c>
      <c r="AY320" s="18" t="s">
        <v>133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8" t="s">
        <v>87</v>
      </c>
      <c r="BK320" s="158">
        <f>ROUND(I320*H320,2)</f>
        <v>0</v>
      </c>
      <c r="BL320" s="18" t="s">
        <v>283</v>
      </c>
      <c r="BM320" s="157" t="s">
        <v>357</v>
      </c>
    </row>
    <row r="321" spans="1:65" s="2" customFormat="1" ht="16.5" customHeight="1">
      <c r="A321" s="30"/>
      <c r="B321" s="146"/>
      <c r="C321" s="147" t="s">
        <v>358</v>
      </c>
      <c r="D321" s="147" t="s">
        <v>135</v>
      </c>
      <c r="E321" s="148" t="s">
        <v>359</v>
      </c>
      <c r="F321" s="149" t="s">
        <v>360</v>
      </c>
      <c r="G321" s="150" t="s">
        <v>339</v>
      </c>
      <c r="H321" s="151">
        <v>1</v>
      </c>
      <c r="I321" s="152"/>
      <c r="J321" s="152">
        <f>ROUND(I321*H321,2)</f>
        <v>0</v>
      </c>
      <c r="K321" s="149" t="s">
        <v>139</v>
      </c>
      <c r="L321" s="31"/>
      <c r="M321" s="153" t="s">
        <v>1</v>
      </c>
      <c r="N321" s="154" t="s">
        <v>40</v>
      </c>
      <c r="O321" s="155">
        <v>0.17599999999999999</v>
      </c>
      <c r="P321" s="155">
        <f>O321*H321</f>
        <v>0.17599999999999999</v>
      </c>
      <c r="Q321" s="155">
        <v>1.6000000000000001E-4</v>
      </c>
      <c r="R321" s="155">
        <f>Q321*H321</f>
        <v>1.6000000000000001E-4</v>
      </c>
      <c r="S321" s="155">
        <v>0</v>
      </c>
      <c r="T321" s="15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7" t="s">
        <v>283</v>
      </c>
      <c r="AT321" s="157" t="s">
        <v>135</v>
      </c>
      <c r="AU321" s="157" t="s">
        <v>87</v>
      </c>
      <c r="AY321" s="18" t="s">
        <v>133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87</v>
      </c>
      <c r="BK321" s="158">
        <f>ROUND(I321*H321,2)</f>
        <v>0</v>
      </c>
      <c r="BL321" s="18" t="s">
        <v>283</v>
      </c>
      <c r="BM321" s="157" t="s">
        <v>361</v>
      </c>
    </row>
    <row r="322" spans="1:65" s="2" customFormat="1" ht="16.5" customHeight="1">
      <c r="A322" s="30"/>
      <c r="B322" s="146"/>
      <c r="C322" s="147" t="s">
        <v>362</v>
      </c>
      <c r="D322" s="147" t="s">
        <v>135</v>
      </c>
      <c r="E322" s="148" t="s">
        <v>363</v>
      </c>
      <c r="F322" s="149" t="s">
        <v>364</v>
      </c>
      <c r="G322" s="150" t="s">
        <v>339</v>
      </c>
      <c r="H322" s="151">
        <v>7</v>
      </c>
      <c r="I322" s="152"/>
      <c r="J322" s="152">
        <f>ROUND(I322*H322,2)</f>
        <v>0</v>
      </c>
      <c r="K322" s="149" t="s">
        <v>139</v>
      </c>
      <c r="L322" s="31"/>
      <c r="M322" s="153" t="s">
        <v>1</v>
      </c>
      <c r="N322" s="154" t="s">
        <v>40</v>
      </c>
      <c r="O322" s="155">
        <v>0.17699999999999999</v>
      </c>
      <c r="P322" s="155">
        <f>O322*H322</f>
        <v>1.2389999999999999</v>
      </c>
      <c r="Q322" s="155">
        <v>2.9E-4</v>
      </c>
      <c r="R322" s="155">
        <f>Q322*H322</f>
        <v>2.0300000000000001E-3</v>
      </c>
      <c r="S322" s="155">
        <v>0</v>
      </c>
      <c r="T322" s="15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7" t="s">
        <v>283</v>
      </c>
      <c r="AT322" s="157" t="s">
        <v>135</v>
      </c>
      <c r="AU322" s="157" t="s">
        <v>87</v>
      </c>
      <c r="AY322" s="18" t="s">
        <v>133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87</v>
      </c>
      <c r="BK322" s="158">
        <f>ROUND(I322*H322,2)</f>
        <v>0</v>
      </c>
      <c r="BL322" s="18" t="s">
        <v>283</v>
      </c>
      <c r="BM322" s="157" t="s">
        <v>365</v>
      </c>
    </row>
    <row r="323" spans="1:65" s="14" customFormat="1">
      <c r="B323" s="166"/>
      <c r="D323" s="160" t="s">
        <v>142</v>
      </c>
      <c r="E323" s="167" t="s">
        <v>1</v>
      </c>
      <c r="F323" s="168" t="s">
        <v>366</v>
      </c>
      <c r="H323" s="169">
        <v>7</v>
      </c>
      <c r="L323" s="166"/>
      <c r="M323" s="170"/>
      <c r="N323" s="171"/>
      <c r="O323" s="171"/>
      <c r="P323" s="171"/>
      <c r="Q323" s="171"/>
      <c r="R323" s="171"/>
      <c r="S323" s="171"/>
      <c r="T323" s="172"/>
      <c r="AT323" s="167" t="s">
        <v>142</v>
      </c>
      <c r="AU323" s="167" t="s">
        <v>87</v>
      </c>
      <c r="AV323" s="14" t="s">
        <v>87</v>
      </c>
      <c r="AW323" s="14" t="s">
        <v>31</v>
      </c>
      <c r="AX323" s="14" t="s">
        <v>81</v>
      </c>
      <c r="AY323" s="167" t="s">
        <v>133</v>
      </c>
    </row>
    <row r="324" spans="1:65" s="2" customFormat="1" ht="16.5" customHeight="1">
      <c r="A324" s="30"/>
      <c r="B324" s="146"/>
      <c r="C324" s="147" t="s">
        <v>367</v>
      </c>
      <c r="D324" s="147" t="s">
        <v>135</v>
      </c>
      <c r="E324" s="148" t="s">
        <v>368</v>
      </c>
      <c r="F324" s="149" t="s">
        <v>369</v>
      </c>
      <c r="G324" s="150" t="s">
        <v>276</v>
      </c>
      <c r="H324" s="151">
        <v>239.54</v>
      </c>
      <c r="I324" s="152"/>
      <c r="J324" s="152">
        <f>ROUND(I324*H324,2)</f>
        <v>0</v>
      </c>
      <c r="K324" s="149" t="s">
        <v>139</v>
      </c>
      <c r="L324" s="31"/>
      <c r="M324" s="153" t="s">
        <v>1</v>
      </c>
      <c r="N324" s="154" t="s">
        <v>40</v>
      </c>
      <c r="O324" s="155">
        <v>4.8000000000000001E-2</v>
      </c>
      <c r="P324" s="155">
        <f>O324*H324</f>
        <v>11.497920000000001</v>
      </c>
      <c r="Q324" s="155">
        <v>0</v>
      </c>
      <c r="R324" s="155">
        <f>Q324*H324</f>
        <v>0</v>
      </c>
      <c r="S324" s="155">
        <v>0</v>
      </c>
      <c r="T324" s="15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7" t="s">
        <v>283</v>
      </c>
      <c r="AT324" s="157" t="s">
        <v>135</v>
      </c>
      <c r="AU324" s="157" t="s">
        <v>87</v>
      </c>
      <c r="AY324" s="18" t="s">
        <v>133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87</v>
      </c>
      <c r="BK324" s="158">
        <f>ROUND(I324*H324,2)</f>
        <v>0</v>
      </c>
      <c r="BL324" s="18" t="s">
        <v>283</v>
      </c>
      <c r="BM324" s="157" t="s">
        <v>370</v>
      </c>
    </row>
    <row r="325" spans="1:65" s="14" customFormat="1">
      <c r="B325" s="166"/>
      <c r="D325" s="160" t="s">
        <v>142</v>
      </c>
      <c r="E325" s="167" t="s">
        <v>1</v>
      </c>
      <c r="F325" s="168" t="s">
        <v>371</v>
      </c>
      <c r="H325" s="169">
        <v>239.54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142</v>
      </c>
      <c r="AU325" s="167" t="s">
        <v>87</v>
      </c>
      <c r="AV325" s="14" t="s">
        <v>87</v>
      </c>
      <c r="AW325" s="14" t="s">
        <v>31</v>
      </c>
      <c r="AX325" s="14" t="s">
        <v>81</v>
      </c>
      <c r="AY325" s="167" t="s">
        <v>133</v>
      </c>
    </row>
    <row r="326" spans="1:65" s="2" customFormat="1" ht="16.5" customHeight="1">
      <c r="A326" s="30"/>
      <c r="B326" s="146"/>
      <c r="C326" s="147" t="s">
        <v>372</v>
      </c>
      <c r="D326" s="147" t="s">
        <v>135</v>
      </c>
      <c r="E326" s="148" t="s">
        <v>373</v>
      </c>
      <c r="F326" s="149" t="s">
        <v>374</v>
      </c>
      <c r="G326" s="150" t="s">
        <v>276</v>
      </c>
      <c r="H326" s="151">
        <v>46.65</v>
      </c>
      <c r="I326" s="152"/>
      <c r="J326" s="152">
        <f>ROUND(I326*H326,2)</f>
        <v>0</v>
      </c>
      <c r="K326" s="149" t="s">
        <v>139</v>
      </c>
      <c r="L326" s="31"/>
      <c r="M326" s="153" t="s">
        <v>1</v>
      </c>
      <c r="N326" s="154" t="s">
        <v>40</v>
      </c>
      <c r="O326" s="155">
        <v>5.8999999999999997E-2</v>
      </c>
      <c r="P326" s="155">
        <f>O326*H326</f>
        <v>2.7523499999999999</v>
      </c>
      <c r="Q326" s="155">
        <v>0</v>
      </c>
      <c r="R326" s="155">
        <f>Q326*H326</f>
        <v>0</v>
      </c>
      <c r="S326" s="155">
        <v>0</v>
      </c>
      <c r="T326" s="156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7" t="s">
        <v>283</v>
      </c>
      <c r="AT326" s="157" t="s">
        <v>135</v>
      </c>
      <c r="AU326" s="157" t="s">
        <v>87</v>
      </c>
      <c r="AY326" s="18" t="s">
        <v>133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8" t="s">
        <v>87</v>
      </c>
      <c r="BK326" s="158">
        <f>ROUND(I326*H326,2)</f>
        <v>0</v>
      </c>
      <c r="BL326" s="18" t="s">
        <v>283</v>
      </c>
      <c r="BM326" s="157" t="s">
        <v>375</v>
      </c>
    </row>
    <row r="327" spans="1:65" s="12" customFormat="1" ht="22.9" customHeight="1">
      <c r="B327" s="134"/>
      <c r="D327" s="135" t="s">
        <v>73</v>
      </c>
      <c r="E327" s="144" t="s">
        <v>376</v>
      </c>
      <c r="F327" s="144" t="s">
        <v>377</v>
      </c>
      <c r="J327" s="145">
        <f>BK327</f>
        <v>0</v>
      </c>
      <c r="L327" s="134"/>
      <c r="M327" s="138"/>
      <c r="N327" s="139"/>
      <c r="O327" s="139"/>
      <c r="P327" s="140">
        <f>SUM(P328:P358)</f>
        <v>333.90066000000002</v>
      </c>
      <c r="Q327" s="139"/>
      <c r="R327" s="140">
        <f>SUM(R328:R358)</f>
        <v>0.46631610000000007</v>
      </c>
      <c r="S327" s="139"/>
      <c r="T327" s="141">
        <f>SUM(T328:T358)</f>
        <v>0</v>
      </c>
      <c r="AR327" s="135" t="s">
        <v>87</v>
      </c>
      <c r="AT327" s="142" t="s">
        <v>73</v>
      </c>
      <c r="AU327" s="142" t="s">
        <v>81</v>
      </c>
      <c r="AY327" s="135" t="s">
        <v>133</v>
      </c>
      <c r="BK327" s="143">
        <f>SUM(BK328:BK358)</f>
        <v>0</v>
      </c>
    </row>
    <row r="328" spans="1:65" s="2" customFormat="1" ht="21.75" customHeight="1">
      <c r="A328" s="30"/>
      <c r="B328" s="146"/>
      <c r="C328" s="147" t="s">
        <v>378</v>
      </c>
      <c r="D328" s="147" t="s">
        <v>135</v>
      </c>
      <c r="E328" s="148" t="s">
        <v>379</v>
      </c>
      <c r="F328" s="149" t="s">
        <v>380</v>
      </c>
      <c r="G328" s="150" t="s">
        <v>276</v>
      </c>
      <c r="H328" s="151">
        <v>217.57</v>
      </c>
      <c r="I328" s="152"/>
      <c r="J328" s="152">
        <f>ROUND(I328*H328,2)</f>
        <v>0</v>
      </c>
      <c r="K328" s="149" t="s">
        <v>139</v>
      </c>
      <c r="L328" s="31"/>
      <c r="M328" s="153" t="s">
        <v>1</v>
      </c>
      <c r="N328" s="154" t="s">
        <v>40</v>
      </c>
      <c r="O328" s="155">
        <v>0.52900000000000003</v>
      </c>
      <c r="P328" s="155">
        <f>O328*H328</f>
        <v>115.09453000000001</v>
      </c>
      <c r="Q328" s="155">
        <v>6.6E-4</v>
      </c>
      <c r="R328" s="155">
        <f>Q328*H328</f>
        <v>0.14359620000000001</v>
      </c>
      <c r="S328" s="155">
        <v>0</v>
      </c>
      <c r="T328" s="156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7" t="s">
        <v>283</v>
      </c>
      <c r="AT328" s="157" t="s">
        <v>135</v>
      </c>
      <c r="AU328" s="157" t="s">
        <v>87</v>
      </c>
      <c r="AY328" s="18" t="s">
        <v>133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87</v>
      </c>
      <c r="BK328" s="158">
        <f>ROUND(I328*H328,2)</f>
        <v>0</v>
      </c>
      <c r="BL328" s="18" t="s">
        <v>283</v>
      </c>
      <c r="BM328" s="157" t="s">
        <v>381</v>
      </c>
    </row>
    <row r="329" spans="1:65" s="14" customFormat="1">
      <c r="B329" s="166"/>
      <c r="D329" s="160" t="s">
        <v>142</v>
      </c>
      <c r="E329" s="167" t="s">
        <v>1</v>
      </c>
      <c r="F329" s="168" t="s">
        <v>382</v>
      </c>
      <c r="H329" s="169">
        <v>32.53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87</v>
      </c>
      <c r="AV329" s="14" t="s">
        <v>87</v>
      </c>
      <c r="AW329" s="14" t="s">
        <v>31</v>
      </c>
      <c r="AX329" s="14" t="s">
        <v>74</v>
      </c>
      <c r="AY329" s="167" t="s">
        <v>133</v>
      </c>
    </row>
    <row r="330" spans="1:65" s="14" customFormat="1">
      <c r="B330" s="166"/>
      <c r="D330" s="160" t="s">
        <v>142</v>
      </c>
      <c r="E330" s="167" t="s">
        <v>1</v>
      </c>
      <c r="F330" s="168" t="s">
        <v>383</v>
      </c>
      <c r="H330" s="169">
        <v>151.28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87</v>
      </c>
      <c r="AV330" s="14" t="s">
        <v>87</v>
      </c>
      <c r="AW330" s="14" t="s">
        <v>31</v>
      </c>
      <c r="AX330" s="14" t="s">
        <v>74</v>
      </c>
      <c r="AY330" s="167" t="s">
        <v>133</v>
      </c>
    </row>
    <row r="331" spans="1:65" s="14" customFormat="1">
      <c r="B331" s="166"/>
      <c r="D331" s="160" t="s">
        <v>142</v>
      </c>
      <c r="E331" s="167" t="s">
        <v>1</v>
      </c>
      <c r="F331" s="168" t="s">
        <v>384</v>
      </c>
      <c r="H331" s="169">
        <v>33.76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142</v>
      </c>
      <c r="AU331" s="167" t="s">
        <v>87</v>
      </c>
      <c r="AV331" s="14" t="s">
        <v>87</v>
      </c>
      <c r="AW331" s="14" t="s">
        <v>31</v>
      </c>
      <c r="AX331" s="14" t="s">
        <v>74</v>
      </c>
      <c r="AY331" s="167" t="s">
        <v>133</v>
      </c>
    </row>
    <row r="332" spans="1:65" s="16" customFormat="1">
      <c r="B332" s="180"/>
      <c r="D332" s="160" t="s">
        <v>142</v>
      </c>
      <c r="E332" s="181" t="s">
        <v>1</v>
      </c>
      <c r="F332" s="182" t="s">
        <v>157</v>
      </c>
      <c r="H332" s="183">
        <v>217.57</v>
      </c>
      <c r="L332" s="180"/>
      <c r="M332" s="184"/>
      <c r="N332" s="185"/>
      <c r="O332" s="185"/>
      <c r="P332" s="185"/>
      <c r="Q332" s="185"/>
      <c r="R332" s="185"/>
      <c r="S332" s="185"/>
      <c r="T332" s="186"/>
      <c r="AT332" s="181" t="s">
        <v>142</v>
      </c>
      <c r="AU332" s="181" t="s">
        <v>87</v>
      </c>
      <c r="AV332" s="16" t="s">
        <v>140</v>
      </c>
      <c r="AW332" s="16" t="s">
        <v>31</v>
      </c>
      <c r="AX332" s="16" t="s">
        <v>81</v>
      </c>
      <c r="AY332" s="181" t="s">
        <v>133</v>
      </c>
    </row>
    <row r="333" spans="1:65" s="2" customFormat="1" ht="21.75" customHeight="1">
      <c r="A333" s="30"/>
      <c r="B333" s="146"/>
      <c r="C333" s="147" t="s">
        <v>385</v>
      </c>
      <c r="D333" s="147" t="s">
        <v>135</v>
      </c>
      <c r="E333" s="148" t="s">
        <v>386</v>
      </c>
      <c r="F333" s="149" t="s">
        <v>387</v>
      </c>
      <c r="G333" s="150" t="s">
        <v>276</v>
      </c>
      <c r="H333" s="151">
        <v>114.31</v>
      </c>
      <c r="I333" s="152"/>
      <c r="J333" s="152">
        <f>ROUND(I333*H333,2)</f>
        <v>0</v>
      </c>
      <c r="K333" s="149" t="s">
        <v>139</v>
      </c>
      <c r="L333" s="31"/>
      <c r="M333" s="153" t="s">
        <v>1</v>
      </c>
      <c r="N333" s="154" t="s">
        <v>40</v>
      </c>
      <c r="O333" s="155">
        <v>0.61599999999999999</v>
      </c>
      <c r="P333" s="155">
        <f>O333*H333</f>
        <v>70.414959999999994</v>
      </c>
      <c r="Q333" s="155">
        <v>9.1E-4</v>
      </c>
      <c r="R333" s="155">
        <f>Q333*H333</f>
        <v>0.10402210000000001</v>
      </c>
      <c r="S333" s="155">
        <v>0</v>
      </c>
      <c r="T333" s="156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7" t="s">
        <v>283</v>
      </c>
      <c r="AT333" s="157" t="s">
        <v>135</v>
      </c>
      <c r="AU333" s="157" t="s">
        <v>87</v>
      </c>
      <c r="AY333" s="18" t="s">
        <v>133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87</v>
      </c>
      <c r="BK333" s="158">
        <f>ROUND(I333*H333,2)</f>
        <v>0</v>
      </c>
      <c r="BL333" s="18" t="s">
        <v>283</v>
      </c>
      <c r="BM333" s="157" t="s">
        <v>388</v>
      </c>
    </row>
    <row r="334" spans="1:65" s="14" customFormat="1">
      <c r="B334" s="166"/>
      <c r="D334" s="160" t="s">
        <v>142</v>
      </c>
      <c r="E334" s="167" t="s">
        <v>1</v>
      </c>
      <c r="F334" s="168" t="s">
        <v>389</v>
      </c>
      <c r="H334" s="169">
        <v>29.94</v>
      </c>
      <c r="L334" s="166"/>
      <c r="M334" s="170"/>
      <c r="N334" s="171"/>
      <c r="O334" s="171"/>
      <c r="P334" s="171"/>
      <c r="Q334" s="171"/>
      <c r="R334" s="171"/>
      <c r="S334" s="171"/>
      <c r="T334" s="172"/>
      <c r="AT334" s="167" t="s">
        <v>142</v>
      </c>
      <c r="AU334" s="167" t="s">
        <v>87</v>
      </c>
      <c r="AV334" s="14" t="s">
        <v>87</v>
      </c>
      <c r="AW334" s="14" t="s">
        <v>31</v>
      </c>
      <c r="AX334" s="14" t="s">
        <v>74</v>
      </c>
      <c r="AY334" s="167" t="s">
        <v>133</v>
      </c>
    </row>
    <row r="335" spans="1:65" s="14" customFormat="1">
      <c r="B335" s="166"/>
      <c r="D335" s="160" t="s">
        <v>142</v>
      </c>
      <c r="E335" s="167" t="s">
        <v>1</v>
      </c>
      <c r="F335" s="168" t="s">
        <v>390</v>
      </c>
      <c r="H335" s="169">
        <v>61.6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87</v>
      </c>
      <c r="AV335" s="14" t="s">
        <v>87</v>
      </c>
      <c r="AW335" s="14" t="s">
        <v>31</v>
      </c>
      <c r="AX335" s="14" t="s">
        <v>74</v>
      </c>
      <c r="AY335" s="167" t="s">
        <v>133</v>
      </c>
    </row>
    <row r="336" spans="1:65" s="14" customFormat="1">
      <c r="B336" s="166"/>
      <c r="D336" s="160" t="s">
        <v>142</v>
      </c>
      <c r="E336" s="167" t="s">
        <v>1</v>
      </c>
      <c r="F336" s="168" t="s">
        <v>391</v>
      </c>
      <c r="H336" s="169">
        <v>22.77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87</v>
      </c>
      <c r="AV336" s="14" t="s">
        <v>87</v>
      </c>
      <c r="AW336" s="14" t="s">
        <v>31</v>
      </c>
      <c r="AX336" s="14" t="s">
        <v>74</v>
      </c>
      <c r="AY336" s="167" t="s">
        <v>133</v>
      </c>
    </row>
    <row r="337" spans="1:65" s="16" customFormat="1">
      <c r="B337" s="180"/>
      <c r="D337" s="160" t="s">
        <v>142</v>
      </c>
      <c r="E337" s="181" t="s">
        <v>1</v>
      </c>
      <c r="F337" s="182" t="s">
        <v>157</v>
      </c>
      <c r="H337" s="183">
        <v>114.31</v>
      </c>
      <c r="L337" s="180"/>
      <c r="M337" s="184"/>
      <c r="N337" s="185"/>
      <c r="O337" s="185"/>
      <c r="P337" s="185"/>
      <c r="Q337" s="185"/>
      <c r="R337" s="185"/>
      <c r="S337" s="185"/>
      <c r="T337" s="186"/>
      <c r="AT337" s="181" t="s">
        <v>142</v>
      </c>
      <c r="AU337" s="181" t="s">
        <v>87</v>
      </c>
      <c r="AV337" s="16" t="s">
        <v>140</v>
      </c>
      <c r="AW337" s="16" t="s">
        <v>31</v>
      </c>
      <c r="AX337" s="16" t="s">
        <v>81</v>
      </c>
      <c r="AY337" s="181" t="s">
        <v>133</v>
      </c>
    </row>
    <row r="338" spans="1:65" s="2" customFormat="1" ht="21.75" customHeight="1">
      <c r="A338" s="30"/>
      <c r="B338" s="146"/>
      <c r="C338" s="147" t="s">
        <v>392</v>
      </c>
      <c r="D338" s="147" t="s">
        <v>135</v>
      </c>
      <c r="E338" s="148" t="s">
        <v>393</v>
      </c>
      <c r="F338" s="149" t="s">
        <v>394</v>
      </c>
      <c r="G338" s="150" t="s">
        <v>276</v>
      </c>
      <c r="H338" s="151">
        <v>7.46</v>
      </c>
      <c r="I338" s="152"/>
      <c r="J338" s="152">
        <f>ROUND(I338*H338,2)</f>
        <v>0</v>
      </c>
      <c r="K338" s="149" t="s">
        <v>1</v>
      </c>
      <c r="L338" s="31"/>
      <c r="M338" s="153" t="s">
        <v>1</v>
      </c>
      <c r="N338" s="154" t="s">
        <v>40</v>
      </c>
      <c r="O338" s="155">
        <v>0.69599999999999995</v>
      </c>
      <c r="P338" s="155">
        <f>O338*H338</f>
        <v>5.1921599999999994</v>
      </c>
      <c r="Q338" s="155">
        <v>1.1900000000000001E-3</v>
      </c>
      <c r="R338" s="155">
        <f>Q338*H338</f>
        <v>8.8774000000000006E-3</v>
      </c>
      <c r="S338" s="155">
        <v>0</v>
      </c>
      <c r="T338" s="15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7" t="s">
        <v>283</v>
      </c>
      <c r="AT338" s="157" t="s">
        <v>135</v>
      </c>
      <c r="AU338" s="157" t="s">
        <v>87</v>
      </c>
      <c r="AY338" s="18" t="s">
        <v>133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8" t="s">
        <v>87</v>
      </c>
      <c r="BK338" s="158">
        <f>ROUND(I338*H338,2)</f>
        <v>0</v>
      </c>
      <c r="BL338" s="18" t="s">
        <v>283</v>
      </c>
      <c r="BM338" s="157" t="s">
        <v>395</v>
      </c>
    </row>
    <row r="339" spans="1:65" s="14" customFormat="1">
      <c r="B339" s="166"/>
      <c r="D339" s="160" t="s">
        <v>142</v>
      </c>
      <c r="E339" s="167" t="s">
        <v>1</v>
      </c>
      <c r="F339" s="168" t="s">
        <v>396</v>
      </c>
      <c r="H339" s="169">
        <v>7.46</v>
      </c>
      <c r="L339" s="166"/>
      <c r="M339" s="170"/>
      <c r="N339" s="171"/>
      <c r="O339" s="171"/>
      <c r="P339" s="171"/>
      <c r="Q339" s="171"/>
      <c r="R339" s="171"/>
      <c r="S339" s="171"/>
      <c r="T339" s="172"/>
      <c r="AT339" s="167" t="s">
        <v>142</v>
      </c>
      <c r="AU339" s="167" t="s">
        <v>87</v>
      </c>
      <c r="AV339" s="14" t="s">
        <v>87</v>
      </c>
      <c r="AW339" s="14" t="s">
        <v>31</v>
      </c>
      <c r="AX339" s="14" t="s">
        <v>81</v>
      </c>
      <c r="AY339" s="167" t="s">
        <v>133</v>
      </c>
    </row>
    <row r="340" spans="1:65" s="2" customFormat="1" ht="21.75" customHeight="1">
      <c r="A340" s="30"/>
      <c r="B340" s="146"/>
      <c r="C340" s="147" t="s">
        <v>397</v>
      </c>
      <c r="D340" s="147" t="s">
        <v>135</v>
      </c>
      <c r="E340" s="148" t="s">
        <v>398</v>
      </c>
      <c r="F340" s="149" t="s">
        <v>399</v>
      </c>
      <c r="G340" s="150" t="s">
        <v>276</v>
      </c>
      <c r="H340" s="151">
        <v>8.0500000000000007</v>
      </c>
      <c r="I340" s="152"/>
      <c r="J340" s="152">
        <f>ROUND(I340*H340,2)</f>
        <v>0</v>
      </c>
      <c r="K340" s="149" t="s">
        <v>1</v>
      </c>
      <c r="L340" s="31"/>
      <c r="M340" s="153" t="s">
        <v>1</v>
      </c>
      <c r="N340" s="154" t="s">
        <v>40</v>
      </c>
      <c r="O340" s="155">
        <v>0.74299999999999999</v>
      </c>
      <c r="P340" s="155">
        <f>O340*H340</f>
        <v>5.9811500000000004</v>
      </c>
      <c r="Q340" s="155">
        <v>2.5200000000000001E-3</v>
      </c>
      <c r="R340" s="155">
        <f>Q340*H340</f>
        <v>2.0286000000000002E-2</v>
      </c>
      <c r="S340" s="155">
        <v>0</v>
      </c>
      <c r="T340" s="156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7" t="s">
        <v>283</v>
      </c>
      <c r="AT340" s="157" t="s">
        <v>135</v>
      </c>
      <c r="AU340" s="157" t="s">
        <v>87</v>
      </c>
      <c r="AY340" s="18" t="s">
        <v>133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87</v>
      </c>
      <c r="BK340" s="158">
        <f>ROUND(I340*H340,2)</f>
        <v>0</v>
      </c>
      <c r="BL340" s="18" t="s">
        <v>283</v>
      </c>
      <c r="BM340" s="157" t="s">
        <v>400</v>
      </c>
    </row>
    <row r="341" spans="1:65" s="14" customFormat="1">
      <c r="B341" s="166"/>
      <c r="D341" s="160" t="s">
        <v>142</v>
      </c>
      <c r="E341" s="167" t="s">
        <v>1</v>
      </c>
      <c r="F341" s="168" t="s">
        <v>401</v>
      </c>
      <c r="H341" s="169">
        <v>8.0500000000000007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87</v>
      </c>
      <c r="AV341" s="14" t="s">
        <v>87</v>
      </c>
      <c r="AW341" s="14" t="s">
        <v>31</v>
      </c>
      <c r="AX341" s="14" t="s">
        <v>81</v>
      </c>
      <c r="AY341" s="167" t="s">
        <v>133</v>
      </c>
    </row>
    <row r="342" spans="1:65" s="2" customFormat="1" ht="16.5" customHeight="1">
      <c r="A342" s="30"/>
      <c r="B342" s="146"/>
      <c r="C342" s="147" t="s">
        <v>402</v>
      </c>
      <c r="D342" s="147" t="s">
        <v>135</v>
      </c>
      <c r="E342" s="148" t="s">
        <v>403</v>
      </c>
      <c r="F342" s="149" t="s">
        <v>404</v>
      </c>
      <c r="G342" s="150" t="s">
        <v>276</v>
      </c>
      <c r="H342" s="151">
        <v>63.94</v>
      </c>
      <c r="I342" s="152"/>
      <c r="J342" s="152">
        <f>ROUND(I342*H342,2)</f>
        <v>0</v>
      </c>
      <c r="K342" s="149" t="s">
        <v>139</v>
      </c>
      <c r="L342" s="31"/>
      <c r="M342" s="153" t="s">
        <v>1</v>
      </c>
      <c r="N342" s="154" t="s">
        <v>40</v>
      </c>
      <c r="O342" s="155">
        <v>0.51600000000000001</v>
      </c>
      <c r="P342" s="155">
        <f>O342*H342</f>
        <v>32.993040000000001</v>
      </c>
      <c r="Q342" s="155">
        <v>1.07E-3</v>
      </c>
      <c r="R342" s="155">
        <f>Q342*H342</f>
        <v>6.8415799999999999E-2</v>
      </c>
      <c r="S342" s="155">
        <v>0</v>
      </c>
      <c r="T342" s="156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7" t="s">
        <v>283</v>
      </c>
      <c r="AT342" s="157" t="s">
        <v>135</v>
      </c>
      <c r="AU342" s="157" t="s">
        <v>87</v>
      </c>
      <c r="AY342" s="18" t="s">
        <v>133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87</v>
      </c>
      <c r="BK342" s="158">
        <f>ROUND(I342*H342,2)</f>
        <v>0</v>
      </c>
      <c r="BL342" s="18" t="s">
        <v>283</v>
      </c>
      <c r="BM342" s="157" t="s">
        <v>405</v>
      </c>
    </row>
    <row r="343" spans="1:65" s="2" customFormat="1" ht="33" customHeight="1">
      <c r="A343" s="30"/>
      <c r="B343" s="146"/>
      <c r="C343" s="147" t="s">
        <v>406</v>
      </c>
      <c r="D343" s="147" t="s">
        <v>135</v>
      </c>
      <c r="E343" s="148" t="s">
        <v>407</v>
      </c>
      <c r="F343" s="149" t="s">
        <v>408</v>
      </c>
      <c r="G343" s="150" t="s">
        <v>276</v>
      </c>
      <c r="H343" s="151">
        <v>111.81</v>
      </c>
      <c r="I343" s="152"/>
      <c r="J343" s="152">
        <f>ROUND(I343*H343,2)</f>
        <v>0</v>
      </c>
      <c r="K343" s="149" t="s">
        <v>139</v>
      </c>
      <c r="L343" s="31"/>
      <c r="M343" s="153" t="s">
        <v>1</v>
      </c>
      <c r="N343" s="154" t="s">
        <v>40</v>
      </c>
      <c r="O343" s="155">
        <v>0.10299999999999999</v>
      </c>
      <c r="P343" s="155">
        <f>O343*H343</f>
        <v>11.51643</v>
      </c>
      <c r="Q343" s="155">
        <v>5.0000000000000002E-5</v>
      </c>
      <c r="R343" s="155">
        <f>Q343*H343</f>
        <v>5.5905E-3</v>
      </c>
      <c r="S343" s="155">
        <v>0</v>
      </c>
      <c r="T343" s="156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7" t="s">
        <v>283</v>
      </c>
      <c r="AT343" s="157" t="s">
        <v>135</v>
      </c>
      <c r="AU343" s="157" t="s">
        <v>87</v>
      </c>
      <c r="AY343" s="18" t="s">
        <v>133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87</v>
      </c>
      <c r="BK343" s="158">
        <f>ROUND(I343*H343,2)</f>
        <v>0</v>
      </c>
      <c r="BL343" s="18" t="s">
        <v>283</v>
      </c>
      <c r="BM343" s="157" t="s">
        <v>409</v>
      </c>
    </row>
    <row r="344" spans="1:65" s="14" customFormat="1">
      <c r="B344" s="166"/>
      <c r="D344" s="160" t="s">
        <v>142</v>
      </c>
      <c r="E344" s="167" t="s">
        <v>1</v>
      </c>
      <c r="F344" s="168" t="s">
        <v>410</v>
      </c>
      <c r="H344" s="169">
        <v>111.81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87</v>
      </c>
      <c r="AV344" s="14" t="s">
        <v>87</v>
      </c>
      <c r="AW344" s="14" t="s">
        <v>31</v>
      </c>
      <c r="AX344" s="14" t="s">
        <v>81</v>
      </c>
      <c r="AY344" s="167" t="s">
        <v>133</v>
      </c>
    </row>
    <row r="345" spans="1:65" s="2" customFormat="1" ht="33" customHeight="1">
      <c r="A345" s="30"/>
      <c r="B345" s="146"/>
      <c r="C345" s="147" t="s">
        <v>411</v>
      </c>
      <c r="D345" s="147" t="s">
        <v>135</v>
      </c>
      <c r="E345" s="148" t="s">
        <v>412</v>
      </c>
      <c r="F345" s="149" t="s">
        <v>413</v>
      </c>
      <c r="G345" s="150" t="s">
        <v>276</v>
      </c>
      <c r="H345" s="151">
        <v>69.819999999999993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0.10299999999999999</v>
      </c>
      <c r="P345" s="155">
        <f>O345*H345</f>
        <v>7.1914599999999993</v>
      </c>
      <c r="Q345" s="155">
        <v>6.9999999999999994E-5</v>
      </c>
      <c r="R345" s="155">
        <f>Q345*H345</f>
        <v>4.8873999999999992E-3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283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283</v>
      </c>
      <c r="BM345" s="157" t="s">
        <v>414</v>
      </c>
    </row>
    <row r="346" spans="1:65" s="14" customFormat="1">
      <c r="B346" s="166"/>
      <c r="D346" s="160" t="s">
        <v>142</v>
      </c>
      <c r="E346" s="167" t="s">
        <v>1</v>
      </c>
      <c r="F346" s="168" t="s">
        <v>415</v>
      </c>
      <c r="H346" s="169">
        <v>69.819999999999993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87</v>
      </c>
      <c r="AV346" s="14" t="s">
        <v>87</v>
      </c>
      <c r="AW346" s="14" t="s">
        <v>31</v>
      </c>
      <c r="AX346" s="14" t="s">
        <v>81</v>
      </c>
      <c r="AY346" s="167" t="s">
        <v>133</v>
      </c>
    </row>
    <row r="347" spans="1:65" s="2" customFormat="1" ht="33" customHeight="1">
      <c r="A347" s="30"/>
      <c r="B347" s="146"/>
      <c r="C347" s="147" t="s">
        <v>416</v>
      </c>
      <c r="D347" s="147" t="s">
        <v>135</v>
      </c>
      <c r="E347" s="148" t="s">
        <v>417</v>
      </c>
      <c r="F347" s="149" t="s">
        <v>418</v>
      </c>
      <c r="G347" s="150" t="s">
        <v>276</v>
      </c>
      <c r="H347" s="151">
        <v>15.51</v>
      </c>
      <c r="I347" s="152"/>
      <c r="J347" s="152">
        <f>ROUND(I347*H347,2)</f>
        <v>0</v>
      </c>
      <c r="K347" s="149" t="s">
        <v>139</v>
      </c>
      <c r="L347" s="31"/>
      <c r="M347" s="153" t="s">
        <v>1</v>
      </c>
      <c r="N347" s="154" t="s">
        <v>40</v>
      </c>
      <c r="O347" s="155">
        <v>0.106</v>
      </c>
      <c r="P347" s="155">
        <f>O347*H347</f>
        <v>1.6440599999999999</v>
      </c>
      <c r="Q347" s="155">
        <v>9.0000000000000006E-5</v>
      </c>
      <c r="R347" s="155">
        <f>Q347*H347</f>
        <v>1.3959E-3</v>
      </c>
      <c r="S347" s="155">
        <v>0</v>
      </c>
      <c r="T347" s="15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7" t="s">
        <v>283</v>
      </c>
      <c r="AT347" s="157" t="s">
        <v>135</v>
      </c>
      <c r="AU347" s="157" t="s">
        <v>87</v>
      </c>
      <c r="AY347" s="18" t="s">
        <v>133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87</v>
      </c>
      <c r="BK347" s="158">
        <f>ROUND(I347*H347,2)</f>
        <v>0</v>
      </c>
      <c r="BL347" s="18" t="s">
        <v>283</v>
      </c>
      <c r="BM347" s="157" t="s">
        <v>419</v>
      </c>
    </row>
    <row r="348" spans="1:65" s="14" customFormat="1">
      <c r="B348" s="166"/>
      <c r="D348" s="160" t="s">
        <v>142</v>
      </c>
      <c r="E348" s="167" t="s">
        <v>1</v>
      </c>
      <c r="F348" s="168" t="s">
        <v>420</v>
      </c>
      <c r="H348" s="169">
        <v>15.51</v>
      </c>
      <c r="L348" s="166"/>
      <c r="M348" s="170"/>
      <c r="N348" s="171"/>
      <c r="O348" s="171"/>
      <c r="P348" s="171"/>
      <c r="Q348" s="171"/>
      <c r="R348" s="171"/>
      <c r="S348" s="171"/>
      <c r="T348" s="172"/>
      <c r="AT348" s="167" t="s">
        <v>142</v>
      </c>
      <c r="AU348" s="167" t="s">
        <v>87</v>
      </c>
      <c r="AV348" s="14" t="s">
        <v>87</v>
      </c>
      <c r="AW348" s="14" t="s">
        <v>31</v>
      </c>
      <c r="AX348" s="14" t="s">
        <v>81</v>
      </c>
      <c r="AY348" s="167" t="s">
        <v>133</v>
      </c>
    </row>
    <row r="349" spans="1:65" s="2" customFormat="1" ht="33" customHeight="1">
      <c r="A349" s="30"/>
      <c r="B349" s="146"/>
      <c r="C349" s="147" t="s">
        <v>421</v>
      </c>
      <c r="D349" s="147" t="s">
        <v>135</v>
      </c>
      <c r="E349" s="148" t="s">
        <v>422</v>
      </c>
      <c r="F349" s="149" t="s">
        <v>423</v>
      </c>
      <c r="G349" s="150" t="s">
        <v>276</v>
      </c>
      <c r="H349" s="151">
        <v>105.76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0.113</v>
      </c>
      <c r="P349" s="155">
        <f>O349*H349</f>
        <v>11.950880000000002</v>
      </c>
      <c r="Q349" s="155">
        <v>1.2E-4</v>
      </c>
      <c r="R349" s="155">
        <f>Q349*H349</f>
        <v>1.2691200000000001E-2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283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283</v>
      </c>
      <c r="BM349" s="157" t="s">
        <v>424</v>
      </c>
    </row>
    <row r="350" spans="1:65" s="14" customFormat="1">
      <c r="B350" s="166"/>
      <c r="D350" s="160" t="s">
        <v>142</v>
      </c>
      <c r="E350" s="167" t="s">
        <v>1</v>
      </c>
      <c r="F350" s="168" t="s">
        <v>425</v>
      </c>
      <c r="H350" s="169">
        <v>105.76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87</v>
      </c>
      <c r="AV350" s="14" t="s">
        <v>87</v>
      </c>
      <c r="AW350" s="14" t="s">
        <v>31</v>
      </c>
      <c r="AX350" s="14" t="s">
        <v>81</v>
      </c>
      <c r="AY350" s="167" t="s">
        <v>133</v>
      </c>
    </row>
    <row r="351" spans="1:65" s="2" customFormat="1" ht="33" customHeight="1">
      <c r="A351" s="30"/>
      <c r="B351" s="146"/>
      <c r="C351" s="147" t="s">
        <v>426</v>
      </c>
      <c r="D351" s="147" t="s">
        <v>135</v>
      </c>
      <c r="E351" s="148" t="s">
        <v>427</v>
      </c>
      <c r="F351" s="149" t="s">
        <v>428</v>
      </c>
      <c r="G351" s="150" t="s">
        <v>276</v>
      </c>
      <c r="H351" s="151">
        <v>44.49</v>
      </c>
      <c r="I351" s="152"/>
      <c r="J351" s="152">
        <f>ROUND(I351*H351,2)</f>
        <v>0</v>
      </c>
      <c r="K351" s="149" t="s">
        <v>139</v>
      </c>
      <c r="L351" s="31"/>
      <c r="M351" s="153" t="s">
        <v>1</v>
      </c>
      <c r="N351" s="154" t="s">
        <v>40</v>
      </c>
      <c r="O351" s="155">
        <v>0.11799999999999999</v>
      </c>
      <c r="P351" s="155">
        <f>O351*H351</f>
        <v>5.2498199999999997</v>
      </c>
      <c r="Q351" s="155">
        <v>2.4000000000000001E-4</v>
      </c>
      <c r="R351" s="155">
        <f>Q351*H351</f>
        <v>1.0677600000000001E-2</v>
      </c>
      <c r="S351" s="155">
        <v>0</v>
      </c>
      <c r="T351" s="15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7" t="s">
        <v>283</v>
      </c>
      <c r="AT351" s="157" t="s">
        <v>135</v>
      </c>
      <c r="AU351" s="157" t="s">
        <v>87</v>
      </c>
      <c r="AY351" s="18" t="s">
        <v>133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87</v>
      </c>
      <c r="BK351" s="158">
        <f>ROUND(I351*H351,2)</f>
        <v>0</v>
      </c>
      <c r="BL351" s="18" t="s">
        <v>283</v>
      </c>
      <c r="BM351" s="157" t="s">
        <v>429</v>
      </c>
    </row>
    <row r="352" spans="1:65" s="14" customFormat="1">
      <c r="B352" s="166"/>
      <c r="D352" s="160" t="s">
        <v>142</v>
      </c>
      <c r="E352" s="167" t="s">
        <v>1</v>
      </c>
      <c r="F352" s="168" t="s">
        <v>430</v>
      </c>
      <c r="H352" s="169">
        <v>44.49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87</v>
      </c>
      <c r="AV352" s="14" t="s">
        <v>87</v>
      </c>
      <c r="AW352" s="14" t="s">
        <v>31</v>
      </c>
      <c r="AX352" s="14" t="s">
        <v>81</v>
      </c>
      <c r="AY352" s="167" t="s">
        <v>133</v>
      </c>
    </row>
    <row r="353" spans="1:65" s="2" customFormat="1" ht="16.5" customHeight="1">
      <c r="A353" s="30"/>
      <c r="B353" s="146"/>
      <c r="C353" s="147" t="s">
        <v>431</v>
      </c>
      <c r="D353" s="147" t="s">
        <v>135</v>
      </c>
      <c r="E353" s="148" t="s">
        <v>432</v>
      </c>
      <c r="F353" s="149" t="s">
        <v>433</v>
      </c>
      <c r="G353" s="150" t="s">
        <v>434</v>
      </c>
      <c r="H353" s="151">
        <v>7</v>
      </c>
      <c r="I353" s="152"/>
      <c r="J353" s="152">
        <f>ROUND(I353*H353,2)</f>
        <v>0</v>
      </c>
      <c r="K353" s="149" t="s">
        <v>139</v>
      </c>
      <c r="L353" s="31"/>
      <c r="M353" s="153" t="s">
        <v>1</v>
      </c>
      <c r="N353" s="154" t="s">
        <v>40</v>
      </c>
      <c r="O353" s="155">
        <v>0.67200000000000004</v>
      </c>
      <c r="P353" s="155">
        <f>O353*H353</f>
        <v>4.7040000000000006</v>
      </c>
      <c r="Q353" s="155">
        <v>2.1000000000000001E-4</v>
      </c>
      <c r="R353" s="155">
        <f>Q353*H353</f>
        <v>1.47E-3</v>
      </c>
      <c r="S353" s="155">
        <v>0</v>
      </c>
      <c r="T353" s="156">
        <f>S353*H353</f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57" t="s">
        <v>283</v>
      </c>
      <c r="AT353" s="157" t="s">
        <v>135</v>
      </c>
      <c r="AU353" s="157" t="s">
        <v>87</v>
      </c>
      <c r="AY353" s="18" t="s">
        <v>133</v>
      </c>
      <c r="BE353" s="158">
        <f>IF(N353="základní",J353,0)</f>
        <v>0</v>
      </c>
      <c r="BF353" s="158">
        <f>IF(N353="snížená",J353,0)</f>
        <v>0</v>
      </c>
      <c r="BG353" s="158">
        <f>IF(N353="zákl. přenesená",J353,0)</f>
        <v>0</v>
      </c>
      <c r="BH353" s="158">
        <f>IF(N353="sníž. přenesená",J353,0)</f>
        <v>0</v>
      </c>
      <c r="BI353" s="158">
        <f>IF(N353="nulová",J353,0)</f>
        <v>0</v>
      </c>
      <c r="BJ353" s="18" t="s">
        <v>87</v>
      </c>
      <c r="BK353" s="158">
        <f>ROUND(I353*H353,2)</f>
        <v>0</v>
      </c>
      <c r="BL353" s="18" t="s">
        <v>283</v>
      </c>
      <c r="BM353" s="157" t="s">
        <v>435</v>
      </c>
    </row>
    <row r="354" spans="1:65" s="2" customFormat="1" ht="16.5" customHeight="1">
      <c r="A354" s="30"/>
      <c r="B354" s="146"/>
      <c r="C354" s="147" t="s">
        <v>436</v>
      </c>
      <c r="D354" s="147" t="s">
        <v>135</v>
      </c>
      <c r="E354" s="148" t="s">
        <v>437</v>
      </c>
      <c r="F354" s="149" t="s">
        <v>438</v>
      </c>
      <c r="G354" s="150" t="s">
        <v>339</v>
      </c>
      <c r="H354" s="151">
        <v>2</v>
      </c>
      <c r="I354" s="152"/>
      <c r="J354" s="152">
        <f>ROUND(I354*H354,2)</f>
        <v>0</v>
      </c>
      <c r="K354" s="149" t="s">
        <v>139</v>
      </c>
      <c r="L354" s="31"/>
      <c r="M354" s="153" t="s">
        <v>1</v>
      </c>
      <c r="N354" s="154" t="s">
        <v>40</v>
      </c>
      <c r="O354" s="155">
        <v>0.34</v>
      </c>
      <c r="P354" s="155">
        <f>O354*H354</f>
        <v>0.68</v>
      </c>
      <c r="Q354" s="155">
        <v>1.07E-3</v>
      </c>
      <c r="R354" s="155">
        <f>Q354*H354</f>
        <v>2.14E-3</v>
      </c>
      <c r="S354" s="155">
        <v>0</v>
      </c>
      <c r="T354" s="156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57" t="s">
        <v>283</v>
      </c>
      <c r="AT354" s="157" t="s">
        <v>135</v>
      </c>
      <c r="AU354" s="157" t="s">
        <v>87</v>
      </c>
      <c r="AY354" s="18" t="s">
        <v>133</v>
      </c>
      <c r="BE354" s="158">
        <f>IF(N354="základní",J354,0)</f>
        <v>0</v>
      </c>
      <c r="BF354" s="158">
        <f>IF(N354="snížená",J354,0)</f>
        <v>0</v>
      </c>
      <c r="BG354" s="158">
        <f>IF(N354="zákl. přenesená",J354,0)</f>
        <v>0</v>
      </c>
      <c r="BH354" s="158">
        <f>IF(N354="sníž. přenesená",J354,0)</f>
        <v>0</v>
      </c>
      <c r="BI354" s="158">
        <f>IF(N354="nulová",J354,0)</f>
        <v>0</v>
      </c>
      <c r="BJ354" s="18" t="s">
        <v>87</v>
      </c>
      <c r="BK354" s="158">
        <f>ROUND(I354*H354,2)</f>
        <v>0</v>
      </c>
      <c r="BL354" s="18" t="s">
        <v>283</v>
      </c>
      <c r="BM354" s="157" t="s">
        <v>439</v>
      </c>
    </row>
    <row r="355" spans="1:65" s="14" customFormat="1">
      <c r="B355" s="166"/>
      <c r="D355" s="160" t="s">
        <v>142</v>
      </c>
      <c r="E355" s="167" t="s">
        <v>1</v>
      </c>
      <c r="F355" s="168" t="s">
        <v>87</v>
      </c>
      <c r="H355" s="169">
        <v>2</v>
      </c>
      <c r="L355" s="166"/>
      <c r="M355" s="170"/>
      <c r="N355" s="171"/>
      <c r="O355" s="171"/>
      <c r="P355" s="171"/>
      <c r="Q355" s="171"/>
      <c r="R355" s="171"/>
      <c r="S355" s="171"/>
      <c r="T355" s="172"/>
      <c r="AT355" s="167" t="s">
        <v>142</v>
      </c>
      <c r="AU355" s="167" t="s">
        <v>87</v>
      </c>
      <c r="AV355" s="14" t="s">
        <v>87</v>
      </c>
      <c r="AW355" s="14" t="s">
        <v>31</v>
      </c>
      <c r="AX355" s="14" t="s">
        <v>81</v>
      </c>
      <c r="AY355" s="167" t="s">
        <v>133</v>
      </c>
    </row>
    <row r="356" spans="1:65" s="2" customFormat="1" ht="21.75" customHeight="1">
      <c r="A356" s="30"/>
      <c r="B356" s="146"/>
      <c r="C356" s="147" t="s">
        <v>440</v>
      </c>
      <c r="D356" s="147" t="s">
        <v>135</v>
      </c>
      <c r="E356" s="148" t="s">
        <v>441</v>
      </c>
      <c r="F356" s="149" t="s">
        <v>442</v>
      </c>
      <c r="G356" s="150" t="s">
        <v>276</v>
      </c>
      <c r="H356" s="151">
        <v>411.33</v>
      </c>
      <c r="I356" s="152"/>
      <c r="J356" s="152">
        <f>ROUND(I356*H356,2)</f>
        <v>0</v>
      </c>
      <c r="K356" s="149" t="s">
        <v>139</v>
      </c>
      <c r="L356" s="31"/>
      <c r="M356" s="153" t="s">
        <v>1</v>
      </c>
      <c r="N356" s="154" t="s">
        <v>40</v>
      </c>
      <c r="O356" s="155">
        <v>6.7000000000000004E-2</v>
      </c>
      <c r="P356" s="155">
        <f>O356*H356</f>
        <v>27.55911</v>
      </c>
      <c r="Q356" s="155">
        <v>1.9000000000000001E-4</v>
      </c>
      <c r="R356" s="155">
        <f>Q356*H356</f>
        <v>7.8152700000000005E-2</v>
      </c>
      <c r="S356" s="155">
        <v>0</v>
      </c>
      <c r="T356" s="156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7" t="s">
        <v>283</v>
      </c>
      <c r="AT356" s="157" t="s">
        <v>135</v>
      </c>
      <c r="AU356" s="157" t="s">
        <v>87</v>
      </c>
      <c r="AY356" s="18" t="s">
        <v>133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87</v>
      </c>
      <c r="BK356" s="158">
        <f>ROUND(I356*H356,2)</f>
        <v>0</v>
      </c>
      <c r="BL356" s="18" t="s">
        <v>283</v>
      </c>
      <c r="BM356" s="157" t="s">
        <v>443</v>
      </c>
    </row>
    <row r="357" spans="1:65" s="14" customFormat="1">
      <c r="B357" s="166"/>
      <c r="D357" s="160" t="s">
        <v>142</v>
      </c>
      <c r="E357" s="167" t="s">
        <v>1</v>
      </c>
      <c r="F357" s="168" t="s">
        <v>444</v>
      </c>
      <c r="H357" s="169">
        <v>411.33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87</v>
      </c>
      <c r="AV357" s="14" t="s">
        <v>87</v>
      </c>
      <c r="AW357" s="14" t="s">
        <v>31</v>
      </c>
      <c r="AX357" s="14" t="s">
        <v>81</v>
      </c>
      <c r="AY357" s="167" t="s">
        <v>133</v>
      </c>
    </row>
    <row r="358" spans="1:65" s="2" customFormat="1" ht="16.5" customHeight="1">
      <c r="A358" s="30"/>
      <c r="B358" s="146"/>
      <c r="C358" s="147" t="s">
        <v>445</v>
      </c>
      <c r="D358" s="147" t="s">
        <v>135</v>
      </c>
      <c r="E358" s="148" t="s">
        <v>446</v>
      </c>
      <c r="F358" s="149" t="s">
        <v>447</v>
      </c>
      <c r="G358" s="150" t="s">
        <v>276</v>
      </c>
      <c r="H358" s="151">
        <v>411.33</v>
      </c>
      <c r="I358" s="152"/>
      <c r="J358" s="152">
        <f>ROUND(I358*H358,2)</f>
        <v>0</v>
      </c>
      <c r="K358" s="149" t="s">
        <v>139</v>
      </c>
      <c r="L358" s="31"/>
      <c r="M358" s="153" t="s">
        <v>1</v>
      </c>
      <c r="N358" s="154" t="s">
        <v>40</v>
      </c>
      <c r="O358" s="155">
        <v>8.2000000000000003E-2</v>
      </c>
      <c r="P358" s="155">
        <f>O358*H358</f>
        <v>33.729059999999997</v>
      </c>
      <c r="Q358" s="155">
        <v>1.0000000000000001E-5</v>
      </c>
      <c r="R358" s="155">
        <f>Q358*H358</f>
        <v>4.1133000000000003E-3</v>
      </c>
      <c r="S358" s="155">
        <v>0</v>
      </c>
      <c r="T358" s="156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7" t="s">
        <v>283</v>
      </c>
      <c r="AT358" s="157" t="s">
        <v>135</v>
      </c>
      <c r="AU358" s="157" t="s">
        <v>87</v>
      </c>
      <c r="AY358" s="18" t="s">
        <v>133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8" t="s">
        <v>87</v>
      </c>
      <c r="BK358" s="158">
        <f>ROUND(I358*H358,2)</f>
        <v>0</v>
      </c>
      <c r="BL358" s="18" t="s">
        <v>283</v>
      </c>
      <c r="BM358" s="157" t="s">
        <v>448</v>
      </c>
    </row>
    <row r="359" spans="1:65" s="12" customFormat="1" ht="22.9" customHeight="1">
      <c r="B359" s="134"/>
      <c r="D359" s="135" t="s">
        <v>73</v>
      </c>
      <c r="E359" s="144" t="s">
        <v>449</v>
      </c>
      <c r="F359" s="144" t="s">
        <v>450</v>
      </c>
      <c r="J359" s="145">
        <f>BK359</f>
        <v>0</v>
      </c>
      <c r="L359" s="134"/>
      <c r="M359" s="138"/>
      <c r="N359" s="139"/>
      <c r="O359" s="139"/>
      <c r="P359" s="140">
        <f>SUM(P360:P381)</f>
        <v>79.77500000000002</v>
      </c>
      <c r="Q359" s="139"/>
      <c r="R359" s="140">
        <f>SUM(R360:R381)</f>
        <v>0.64355000000000007</v>
      </c>
      <c r="S359" s="139"/>
      <c r="T359" s="141">
        <f>SUM(T360:T381)</f>
        <v>0</v>
      </c>
      <c r="AR359" s="135" t="s">
        <v>87</v>
      </c>
      <c r="AT359" s="142" t="s">
        <v>73</v>
      </c>
      <c r="AU359" s="142" t="s">
        <v>81</v>
      </c>
      <c r="AY359" s="135" t="s">
        <v>133</v>
      </c>
      <c r="BK359" s="143">
        <f>SUM(BK360:BK381)</f>
        <v>0</v>
      </c>
    </row>
    <row r="360" spans="1:65" s="2" customFormat="1" ht="21.75" customHeight="1">
      <c r="A360" s="30"/>
      <c r="B360" s="146"/>
      <c r="C360" s="147" t="s">
        <v>451</v>
      </c>
      <c r="D360" s="147" t="s">
        <v>135</v>
      </c>
      <c r="E360" s="148" t="s">
        <v>452</v>
      </c>
      <c r="F360" s="149" t="s">
        <v>453</v>
      </c>
      <c r="G360" s="150" t="s">
        <v>434</v>
      </c>
      <c r="H360" s="151">
        <v>9</v>
      </c>
      <c r="I360" s="152"/>
      <c r="J360" s="152">
        <f>ROUND(I360*H360,2)</f>
        <v>0</v>
      </c>
      <c r="K360" s="149" t="s">
        <v>139</v>
      </c>
      <c r="L360" s="31"/>
      <c r="M360" s="153" t="s">
        <v>1</v>
      </c>
      <c r="N360" s="154" t="s">
        <v>40</v>
      </c>
      <c r="O360" s="155">
        <v>1.1000000000000001</v>
      </c>
      <c r="P360" s="155">
        <f>O360*H360</f>
        <v>9.9</v>
      </c>
      <c r="Q360" s="155">
        <v>1.6920000000000001E-2</v>
      </c>
      <c r="R360" s="155">
        <f>Q360*H360</f>
        <v>0.15228</v>
      </c>
      <c r="S360" s="155">
        <v>0</v>
      </c>
      <c r="T360" s="156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7" t="s">
        <v>283</v>
      </c>
      <c r="AT360" s="157" t="s">
        <v>135</v>
      </c>
      <c r="AU360" s="157" t="s">
        <v>87</v>
      </c>
      <c r="AY360" s="18" t="s">
        <v>133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87</v>
      </c>
      <c r="BK360" s="158">
        <f>ROUND(I360*H360,2)</f>
        <v>0</v>
      </c>
      <c r="BL360" s="18" t="s">
        <v>283</v>
      </c>
      <c r="BM360" s="157" t="s">
        <v>454</v>
      </c>
    </row>
    <row r="361" spans="1:65" s="14" customFormat="1">
      <c r="B361" s="166"/>
      <c r="D361" s="160" t="s">
        <v>142</v>
      </c>
      <c r="E361" s="167" t="s">
        <v>1</v>
      </c>
      <c r="F361" s="168" t="s">
        <v>455</v>
      </c>
      <c r="H361" s="169">
        <v>9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142</v>
      </c>
      <c r="AU361" s="167" t="s">
        <v>87</v>
      </c>
      <c r="AV361" s="14" t="s">
        <v>87</v>
      </c>
      <c r="AW361" s="14" t="s">
        <v>31</v>
      </c>
      <c r="AX361" s="14" t="s">
        <v>81</v>
      </c>
      <c r="AY361" s="167" t="s">
        <v>133</v>
      </c>
    </row>
    <row r="362" spans="1:65" s="2" customFormat="1" ht="21.75" customHeight="1">
      <c r="A362" s="30"/>
      <c r="B362" s="146"/>
      <c r="C362" s="147" t="s">
        <v>456</v>
      </c>
      <c r="D362" s="147" t="s">
        <v>135</v>
      </c>
      <c r="E362" s="148" t="s">
        <v>457</v>
      </c>
      <c r="F362" s="149" t="s">
        <v>458</v>
      </c>
      <c r="G362" s="150" t="s">
        <v>434</v>
      </c>
      <c r="H362" s="151">
        <v>9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1.1000000000000001</v>
      </c>
      <c r="P362" s="155">
        <f>O362*H362</f>
        <v>9.9</v>
      </c>
      <c r="Q362" s="155">
        <v>1.6469999999999999E-2</v>
      </c>
      <c r="R362" s="155">
        <f>Q362*H362</f>
        <v>0.14822999999999997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283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283</v>
      </c>
      <c r="BM362" s="157" t="s">
        <v>459</v>
      </c>
    </row>
    <row r="363" spans="1:65" s="14" customFormat="1">
      <c r="B363" s="166"/>
      <c r="D363" s="160" t="s">
        <v>142</v>
      </c>
      <c r="E363" s="167" t="s">
        <v>1</v>
      </c>
      <c r="F363" s="168" t="s">
        <v>208</v>
      </c>
      <c r="H363" s="169">
        <v>9</v>
      </c>
      <c r="L363" s="166"/>
      <c r="M363" s="170"/>
      <c r="N363" s="171"/>
      <c r="O363" s="171"/>
      <c r="P363" s="171"/>
      <c r="Q363" s="171"/>
      <c r="R363" s="171"/>
      <c r="S363" s="171"/>
      <c r="T363" s="172"/>
      <c r="AT363" s="167" t="s">
        <v>142</v>
      </c>
      <c r="AU363" s="167" t="s">
        <v>87</v>
      </c>
      <c r="AV363" s="14" t="s">
        <v>87</v>
      </c>
      <c r="AW363" s="14" t="s">
        <v>31</v>
      </c>
      <c r="AX363" s="14" t="s">
        <v>81</v>
      </c>
      <c r="AY363" s="167" t="s">
        <v>133</v>
      </c>
    </row>
    <row r="364" spans="1:65" s="2" customFormat="1" ht="21.75" customHeight="1">
      <c r="A364" s="30"/>
      <c r="B364" s="146"/>
      <c r="C364" s="147" t="s">
        <v>460</v>
      </c>
      <c r="D364" s="147" t="s">
        <v>135</v>
      </c>
      <c r="E364" s="148" t="s">
        <v>461</v>
      </c>
      <c r="F364" s="149" t="s">
        <v>462</v>
      </c>
      <c r="G364" s="150" t="s">
        <v>434</v>
      </c>
      <c r="H364" s="151">
        <v>6</v>
      </c>
      <c r="I364" s="152"/>
      <c r="J364" s="152">
        <f>ROUND(I364*H364,2)</f>
        <v>0</v>
      </c>
      <c r="K364" s="149" t="s">
        <v>139</v>
      </c>
      <c r="L364" s="31"/>
      <c r="M364" s="153" t="s">
        <v>1</v>
      </c>
      <c r="N364" s="154" t="s">
        <v>40</v>
      </c>
      <c r="O364" s="155">
        <v>1.1000000000000001</v>
      </c>
      <c r="P364" s="155">
        <f>O364*H364</f>
        <v>6.6000000000000005</v>
      </c>
      <c r="Q364" s="155">
        <v>8.9700000000000005E-3</v>
      </c>
      <c r="R364" s="155">
        <f>Q364*H364</f>
        <v>5.3820000000000007E-2</v>
      </c>
      <c r="S364" s="155">
        <v>0</v>
      </c>
      <c r="T364" s="156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7" t="s">
        <v>283</v>
      </c>
      <c r="AT364" s="157" t="s">
        <v>135</v>
      </c>
      <c r="AU364" s="157" t="s">
        <v>87</v>
      </c>
      <c r="AY364" s="18" t="s">
        <v>133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87</v>
      </c>
      <c r="BK364" s="158">
        <f>ROUND(I364*H364,2)</f>
        <v>0</v>
      </c>
      <c r="BL364" s="18" t="s">
        <v>283</v>
      </c>
      <c r="BM364" s="157" t="s">
        <v>463</v>
      </c>
    </row>
    <row r="365" spans="1:65" s="2" customFormat="1" ht="21.75" customHeight="1">
      <c r="A365" s="30"/>
      <c r="B365" s="146"/>
      <c r="C365" s="147" t="s">
        <v>464</v>
      </c>
      <c r="D365" s="147" t="s">
        <v>135</v>
      </c>
      <c r="E365" s="148" t="s">
        <v>465</v>
      </c>
      <c r="F365" s="149" t="s">
        <v>466</v>
      </c>
      <c r="G365" s="150" t="s">
        <v>434</v>
      </c>
      <c r="H365" s="151">
        <v>5</v>
      </c>
      <c r="I365" s="152"/>
      <c r="J365" s="152">
        <f>ROUND(I365*H365,2)</f>
        <v>0</v>
      </c>
      <c r="K365" s="149" t="s">
        <v>139</v>
      </c>
      <c r="L365" s="31"/>
      <c r="M365" s="153" t="s">
        <v>1</v>
      </c>
      <c r="N365" s="154" t="s">
        <v>40</v>
      </c>
      <c r="O365" s="155">
        <v>2.4620000000000002</v>
      </c>
      <c r="P365" s="155">
        <f>O365*H365</f>
        <v>12.31</v>
      </c>
      <c r="Q365" s="155">
        <v>1.9990000000000001E-2</v>
      </c>
      <c r="R365" s="155">
        <f>Q365*H365</f>
        <v>9.9950000000000011E-2</v>
      </c>
      <c r="S365" s="155">
        <v>0</v>
      </c>
      <c r="T365" s="156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7" t="s">
        <v>283</v>
      </c>
      <c r="AT365" s="157" t="s">
        <v>135</v>
      </c>
      <c r="AU365" s="157" t="s">
        <v>87</v>
      </c>
      <c r="AY365" s="18" t="s">
        <v>133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87</v>
      </c>
      <c r="BK365" s="158">
        <f>ROUND(I365*H365,2)</f>
        <v>0</v>
      </c>
      <c r="BL365" s="18" t="s">
        <v>283</v>
      </c>
      <c r="BM365" s="157" t="s">
        <v>467</v>
      </c>
    </row>
    <row r="366" spans="1:65" s="14" customFormat="1">
      <c r="B366" s="166"/>
      <c r="D366" s="160" t="s">
        <v>142</v>
      </c>
      <c r="E366" s="167" t="s">
        <v>1</v>
      </c>
      <c r="F366" s="168" t="s">
        <v>468</v>
      </c>
      <c r="H366" s="169">
        <v>5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142</v>
      </c>
      <c r="AU366" s="167" t="s">
        <v>87</v>
      </c>
      <c r="AV366" s="14" t="s">
        <v>87</v>
      </c>
      <c r="AW366" s="14" t="s">
        <v>31</v>
      </c>
      <c r="AX366" s="14" t="s">
        <v>81</v>
      </c>
      <c r="AY366" s="167" t="s">
        <v>133</v>
      </c>
    </row>
    <row r="367" spans="1:65" s="2" customFormat="1" ht="16.5" customHeight="1">
      <c r="A367" s="30"/>
      <c r="B367" s="146"/>
      <c r="C367" s="147" t="s">
        <v>469</v>
      </c>
      <c r="D367" s="147" t="s">
        <v>135</v>
      </c>
      <c r="E367" s="148" t="s">
        <v>470</v>
      </c>
      <c r="F367" s="149" t="s">
        <v>471</v>
      </c>
      <c r="G367" s="150" t="s">
        <v>434</v>
      </c>
      <c r="H367" s="151">
        <v>2</v>
      </c>
      <c r="I367" s="152"/>
      <c r="J367" s="152">
        <f>ROUND(I367*H367,2)</f>
        <v>0</v>
      </c>
      <c r="K367" s="149" t="s">
        <v>139</v>
      </c>
      <c r="L367" s="31"/>
      <c r="M367" s="153" t="s">
        <v>1</v>
      </c>
      <c r="N367" s="154" t="s">
        <v>40</v>
      </c>
      <c r="O367" s="155">
        <v>2.54</v>
      </c>
      <c r="P367" s="155">
        <f>O367*H367</f>
        <v>5.08</v>
      </c>
      <c r="Q367" s="155">
        <v>1.452E-2</v>
      </c>
      <c r="R367" s="155">
        <f>Q367*H367</f>
        <v>2.904E-2</v>
      </c>
      <c r="S367" s="155">
        <v>0</v>
      </c>
      <c r="T367" s="156">
        <f>S367*H367</f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57" t="s">
        <v>283</v>
      </c>
      <c r="AT367" s="157" t="s">
        <v>135</v>
      </c>
      <c r="AU367" s="157" t="s">
        <v>87</v>
      </c>
      <c r="AY367" s="18" t="s">
        <v>133</v>
      </c>
      <c r="BE367" s="158">
        <f>IF(N367="základní",J367,0)</f>
        <v>0</v>
      </c>
      <c r="BF367" s="158">
        <f>IF(N367="snížená",J367,0)</f>
        <v>0</v>
      </c>
      <c r="BG367" s="158">
        <f>IF(N367="zákl. přenesená",J367,0)</f>
        <v>0</v>
      </c>
      <c r="BH367" s="158">
        <f>IF(N367="sníž. přenesená",J367,0)</f>
        <v>0</v>
      </c>
      <c r="BI367" s="158">
        <f>IF(N367="nulová",J367,0)</f>
        <v>0</v>
      </c>
      <c r="BJ367" s="18" t="s">
        <v>87</v>
      </c>
      <c r="BK367" s="158">
        <f>ROUND(I367*H367,2)</f>
        <v>0</v>
      </c>
      <c r="BL367" s="18" t="s">
        <v>283</v>
      </c>
      <c r="BM367" s="157" t="s">
        <v>472</v>
      </c>
    </row>
    <row r="368" spans="1:65" s="2" customFormat="1" ht="33" customHeight="1">
      <c r="A368" s="30"/>
      <c r="B368" s="146"/>
      <c r="C368" s="147" t="s">
        <v>473</v>
      </c>
      <c r="D368" s="147" t="s">
        <v>135</v>
      </c>
      <c r="E368" s="148" t="s">
        <v>474</v>
      </c>
      <c r="F368" s="149" t="s">
        <v>475</v>
      </c>
      <c r="G368" s="150" t="s">
        <v>434</v>
      </c>
      <c r="H368" s="151">
        <v>2</v>
      </c>
      <c r="I368" s="152"/>
      <c r="J368" s="152">
        <f>ROUND(I368*H368,2)</f>
        <v>0</v>
      </c>
      <c r="K368" s="149" t="s">
        <v>139</v>
      </c>
      <c r="L368" s="31"/>
      <c r="M368" s="153" t="s">
        <v>1</v>
      </c>
      <c r="N368" s="154" t="s">
        <v>40</v>
      </c>
      <c r="O368" s="155">
        <v>4.37</v>
      </c>
      <c r="P368" s="155">
        <f>O368*H368</f>
        <v>8.74</v>
      </c>
      <c r="Q368" s="155">
        <v>3.6490000000000002E-2</v>
      </c>
      <c r="R368" s="155">
        <f>Q368*H368</f>
        <v>7.2980000000000003E-2</v>
      </c>
      <c r="S368" s="155">
        <v>0</v>
      </c>
      <c r="T368" s="156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57" t="s">
        <v>283</v>
      </c>
      <c r="AT368" s="157" t="s">
        <v>135</v>
      </c>
      <c r="AU368" s="157" t="s">
        <v>87</v>
      </c>
      <c r="AY368" s="18" t="s">
        <v>133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8" t="s">
        <v>87</v>
      </c>
      <c r="BK368" s="158">
        <f>ROUND(I368*H368,2)</f>
        <v>0</v>
      </c>
      <c r="BL368" s="18" t="s">
        <v>283</v>
      </c>
      <c r="BM368" s="157" t="s">
        <v>476</v>
      </c>
    </row>
    <row r="369" spans="1:65" s="2" customFormat="1" ht="21.75" customHeight="1">
      <c r="A369" s="30"/>
      <c r="B369" s="146"/>
      <c r="C369" s="147" t="s">
        <v>477</v>
      </c>
      <c r="D369" s="147" t="s">
        <v>135</v>
      </c>
      <c r="E369" s="148" t="s">
        <v>478</v>
      </c>
      <c r="F369" s="149" t="s">
        <v>479</v>
      </c>
      <c r="G369" s="150" t="s">
        <v>434</v>
      </c>
      <c r="H369" s="151">
        <v>7</v>
      </c>
      <c r="I369" s="152"/>
      <c r="J369" s="152">
        <f>ROUND(I369*H369,2)</f>
        <v>0</v>
      </c>
      <c r="K369" s="149" t="s">
        <v>139</v>
      </c>
      <c r="L369" s="31"/>
      <c r="M369" s="153" t="s">
        <v>1</v>
      </c>
      <c r="N369" s="154" t="s">
        <v>40</v>
      </c>
      <c r="O369" s="155">
        <v>0.85</v>
      </c>
      <c r="P369" s="155">
        <f>O369*H369</f>
        <v>5.95</v>
      </c>
      <c r="Q369" s="155">
        <v>4.2999999999999999E-4</v>
      </c>
      <c r="R369" s="155">
        <f>Q369*H369</f>
        <v>3.0100000000000001E-3</v>
      </c>
      <c r="S369" s="155">
        <v>0</v>
      </c>
      <c r="T369" s="156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57" t="s">
        <v>283</v>
      </c>
      <c r="AT369" s="157" t="s">
        <v>135</v>
      </c>
      <c r="AU369" s="157" t="s">
        <v>87</v>
      </c>
      <c r="AY369" s="18" t="s">
        <v>133</v>
      </c>
      <c r="BE369" s="158">
        <f>IF(N369="základní",J369,0)</f>
        <v>0</v>
      </c>
      <c r="BF369" s="158">
        <f>IF(N369="snížená",J369,0)</f>
        <v>0</v>
      </c>
      <c r="BG369" s="158">
        <f>IF(N369="zákl. přenesená",J369,0)</f>
        <v>0</v>
      </c>
      <c r="BH369" s="158">
        <f>IF(N369="sníž. přenesená",J369,0)</f>
        <v>0</v>
      </c>
      <c r="BI369" s="158">
        <f>IF(N369="nulová",J369,0)</f>
        <v>0</v>
      </c>
      <c r="BJ369" s="18" t="s">
        <v>87</v>
      </c>
      <c r="BK369" s="158">
        <f>ROUND(I369*H369,2)</f>
        <v>0</v>
      </c>
      <c r="BL369" s="18" t="s">
        <v>283</v>
      </c>
      <c r="BM369" s="157" t="s">
        <v>480</v>
      </c>
    </row>
    <row r="370" spans="1:65" s="14" customFormat="1">
      <c r="B370" s="166"/>
      <c r="D370" s="160" t="s">
        <v>142</v>
      </c>
      <c r="E370" s="167" t="s">
        <v>1</v>
      </c>
      <c r="F370" s="168" t="s">
        <v>481</v>
      </c>
      <c r="H370" s="169">
        <v>7</v>
      </c>
      <c r="L370" s="166"/>
      <c r="M370" s="170"/>
      <c r="N370" s="171"/>
      <c r="O370" s="171"/>
      <c r="P370" s="171"/>
      <c r="Q370" s="171"/>
      <c r="R370" s="171"/>
      <c r="S370" s="171"/>
      <c r="T370" s="172"/>
      <c r="AT370" s="167" t="s">
        <v>142</v>
      </c>
      <c r="AU370" s="167" t="s">
        <v>87</v>
      </c>
      <c r="AV370" s="14" t="s">
        <v>87</v>
      </c>
      <c r="AW370" s="14" t="s">
        <v>31</v>
      </c>
      <c r="AX370" s="14" t="s">
        <v>81</v>
      </c>
      <c r="AY370" s="167" t="s">
        <v>133</v>
      </c>
    </row>
    <row r="371" spans="1:65" s="2" customFormat="1" ht="21.75" customHeight="1">
      <c r="A371" s="30"/>
      <c r="B371" s="146"/>
      <c r="C371" s="147" t="s">
        <v>482</v>
      </c>
      <c r="D371" s="147" t="s">
        <v>135</v>
      </c>
      <c r="E371" s="148" t="s">
        <v>483</v>
      </c>
      <c r="F371" s="149" t="s">
        <v>484</v>
      </c>
      <c r="G371" s="150" t="s">
        <v>434</v>
      </c>
      <c r="H371" s="151">
        <v>53</v>
      </c>
      <c r="I371" s="152"/>
      <c r="J371" s="152">
        <f>ROUND(I371*H371,2)</f>
        <v>0</v>
      </c>
      <c r="K371" s="149" t="s">
        <v>139</v>
      </c>
      <c r="L371" s="31"/>
      <c r="M371" s="153" t="s">
        <v>1</v>
      </c>
      <c r="N371" s="154" t="s">
        <v>40</v>
      </c>
      <c r="O371" s="155">
        <v>0.22700000000000001</v>
      </c>
      <c r="P371" s="155">
        <f>O371*H371</f>
        <v>12.031000000000001</v>
      </c>
      <c r="Q371" s="155">
        <v>2.9999999999999997E-4</v>
      </c>
      <c r="R371" s="155">
        <f>Q371*H371</f>
        <v>1.5899999999999997E-2</v>
      </c>
      <c r="S371" s="155">
        <v>0</v>
      </c>
      <c r="T371" s="156">
        <f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57" t="s">
        <v>283</v>
      </c>
      <c r="AT371" s="157" t="s">
        <v>135</v>
      </c>
      <c r="AU371" s="157" t="s">
        <v>87</v>
      </c>
      <c r="AY371" s="18" t="s">
        <v>133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8" t="s">
        <v>87</v>
      </c>
      <c r="BK371" s="158">
        <f>ROUND(I371*H371,2)</f>
        <v>0</v>
      </c>
      <c r="BL371" s="18" t="s">
        <v>283</v>
      </c>
      <c r="BM371" s="157" t="s">
        <v>485</v>
      </c>
    </row>
    <row r="372" spans="1:65" s="14" customFormat="1">
      <c r="B372" s="166"/>
      <c r="D372" s="160" t="s">
        <v>142</v>
      </c>
      <c r="E372" s="167" t="s">
        <v>1</v>
      </c>
      <c r="F372" s="168" t="s">
        <v>208</v>
      </c>
      <c r="H372" s="169">
        <v>9</v>
      </c>
      <c r="L372" s="166"/>
      <c r="M372" s="170"/>
      <c r="N372" s="171"/>
      <c r="O372" s="171"/>
      <c r="P372" s="171"/>
      <c r="Q372" s="171"/>
      <c r="R372" s="171"/>
      <c r="S372" s="171"/>
      <c r="T372" s="172"/>
      <c r="AT372" s="167" t="s">
        <v>142</v>
      </c>
      <c r="AU372" s="167" t="s">
        <v>87</v>
      </c>
      <c r="AV372" s="14" t="s">
        <v>87</v>
      </c>
      <c r="AW372" s="14" t="s">
        <v>31</v>
      </c>
      <c r="AX372" s="14" t="s">
        <v>74</v>
      </c>
      <c r="AY372" s="167" t="s">
        <v>133</v>
      </c>
    </row>
    <row r="373" spans="1:65" s="14" customFormat="1">
      <c r="B373" s="166"/>
      <c r="D373" s="160" t="s">
        <v>142</v>
      </c>
      <c r="E373" s="167" t="s">
        <v>1</v>
      </c>
      <c r="F373" s="168" t="s">
        <v>486</v>
      </c>
      <c r="H373" s="169">
        <v>30</v>
      </c>
      <c r="L373" s="166"/>
      <c r="M373" s="170"/>
      <c r="N373" s="171"/>
      <c r="O373" s="171"/>
      <c r="P373" s="171"/>
      <c r="Q373" s="171"/>
      <c r="R373" s="171"/>
      <c r="S373" s="171"/>
      <c r="T373" s="172"/>
      <c r="AT373" s="167" t="s">
        <v>142</v>
      </c>
      <c r="AU373" s="167" t="s">
        <v>87</v>
      </c>
      <c r="AV373" s="14" t="s">
        <v>87</v>
      </c>
      <c r="AW373" s="14" t="s">
        <v>31</v>
      </c>
      <c r="AX373" s="14" t="s">
        <v>74</v>
      </c>
      <c r="AY373" s="167" t="s">
        <v>133</v>
      </c>
    </row>
    <row r="374" spans="1:65" s="14" customFormat="1">
      <c r="B374" s="166"/>
      <c r="D374" s="160" t="s">
        <v>142</v>
      </c>
      <c r="E374" s="167" t="s">
        <v>1</v>
      </c>
      <c r="F374" s="168" t="s">
        <v>487</v>
      </c>
      <c r="H374" s="169">
        <v>14</v>
      </c>
      <c r="L374" s="166"/>
      <c r="M374" s="170"/>
      <c r="N374" s="171"/>
      <c r="O374" s="171"/>
      <c r="P374" s="171"/>
      <c r="Q374" s="171"/>
      <c r="R374" s="171"/>
      <c r="S374" s="171"/>
      <c r="T374" s="172"/>
      <c r="AT374" s="167" t="s">
        <v>142</v>
      </c>
      <c r="AU374" s="167" t="s">
        <v>87</v>
      </c>
      <c r="AV374" s="14" t="s">
        <v>87</v>
      </c>
      <c r="AW374" s="14" t="s">
        <v>31</v>
      </c>
      <c r="AX374" s="14" t="s">
        <v>74</v>
      </c>
      <c r="AY374" s="167" t="s">
        <v>133</v>
      </c>
    </row>
    <row r="375" spans="1:65" s="16" customFormat="1">
      <c r="B375" s="180"/>
      <c r="D375" s="160" t="s">
        <v>142</v>
      </c>
      <c r="E375" s="181" t="s">
        <v>1</v>
      </c>
      <c r="F375" s="182" t="s">
        <v>157</v>
      </c>
      <c r="H375" s="183">
        <v>53</v>
      </c>
      <c r="L375" s="180"/>
      <c r="M375" s="184"/>
      <c r="N375" s="185"/>
      <c r="O375" s="185"/>
      <c r="P375" s="185"/>
      <c r="Q375" s="185"/>
      <c r="R375" s="185"/>
      <c r="S375" s="185"/>
      <c r="T375" s="186"/>
      <c r="AT375" s="181" t="s">
        <v>142</v>
      </c>
      <c r="AU375" s="181" t="s">
        <v>87</v>
      </c>
      <c r="AV375" s="16" t="s">
        <v>140</v>
      </c>
      <c r="AW375" s="16" t="s">
        <v>31</v>
      </c>
      <c r="AX375" s="16" t="s">
        <v>81</v>
      </c>
      <c r="AY375" s="181" t="s">
        <v>133</v>
      </c>
    </row>
    <row r="376" spans="1:65" s="2" customFormat="1" ht="16.5" customHeight="1">
      <c r="A376" s="30"/>
      <c r="B376" s="146"/>
      <c r="C376" s="147" t="s">
        <v>488</v>
      </c>
      <c r="D376" s="147" t="s">
        <v>135</v>
      </c>
      <c r="E376" s="148" t="s">
        <v>489</v>
      </c>
      <c r="F376" s="149" t="s">
        <v>490</v>
      </c>
      <c r="G376" s="150" t="s">
        <v>339</v>
      </c>
      <c r="H376" s="151">
        <v>14</v>
      </c>
      <c r="I376" s="152"/>
      <c r="J376" s="152">
        <f>ROUND(I376*H376,2)</f>
        <v>0</v>
      </c>
      <c r="K376" s="149" t="s">
        <v>139</v>
      </c>
      <c r="L376" s="31"/>
      <c r="M376" s="153" t="s">
        <v>1</v>
      </c>
      <c r="N376" s="154" t="s">
        <v>40</v>
      </c>
      <c r="O376" s="155">
        <v>0.17599999999999999</v>
      </c>
      <c r="P376" s="155">
        <f>O376*H376</f>
        <v>2.464</v>
      </c>
      <c r="Q376" s="155">
        <v>1.09E-3</v>
      </c>
      <c r="R376" s="155">
        <f>Q376*H376</f>
        <v>1.5260000000000001E-2</v>
      </c>
      <c r="S376" s="155">
        <v>0</v>
      </c>
      <c r="T376" s="156">
        <f>S376*H376</f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57" t="s">
        <v>283</v>
      </c>
      <c r="AT376" s="157" t="s">
        <v>135</v>
      </c>
      <c r="AU376" s="157" t="s">
        <v>87</v>
      </c>
      <c r="AY376" s="18" t="s">
        <v>133</v>
      </c>
      <c r="BE376" s="158">
        <f>IF(N376="základní",J376,0)</f>
        <v>0</v>
      </c>
      <c r="BF376" s="158">
        <f>IF(N376="snížená",J376,0)</f>
        <v>0</v>
      </c>
      <c r="BG376" s="158">
        <f>IF(N376="zákl. přenesená",J376,0)</f>
        <v>0</v>
      </c>
      <c r="BH376" s="158">
        <f>IF(N376="sníž. přenesená",J376,0)</f>
        <v>0</v>
      </c>
      <c r="BI376" s="158">
        <f>IF(N376="nulová",J376,0)</f>
        <v>0</v>
      </c>
      <c r="BJ376" s="18" t="s">
        <v>87</v>
      </c>
      <c r="BK376" s="158">
        <f>ROUND(I376*H376,2)</f>
        <v>0</v>
      </c>
      <c r="BL376" s="18" t="s">
        <v>283</v>
      </c>
      <c r="BM376" s="157" t="s">
        <v>491</v>
      </c>
    </row>
    <row r="377" spans="1:65" s="14" customFormat="1">
      <c r="B377" s="166"/>
      <c r="D377" s="160" t="s">
        <v>142</v>
      </c>
      <c r="E377" s="167" t="s">
        <v>1</v>
      </c>
      <c r="F377" s="168" t="s">
        <v>273</v>
      </c>
      <c r="H377" s="169">
        <v>14</v>
      </c>
      <c r="L377" s="166"/>
      <c r="M377" s="170"/>
      <c r="N377" s="171"/>
      <c r="O377" s="171"/>
      <c r="P377" s="171"/>
      <c r="Q377" s="171"/>
      <c r="R377" s="171"/>
      <c r="S377" s="171"/>
      <c r="T377" s="172"/>
      <c r="AT377" s="167" t="s">
        <v>142</v>
      </c>
      <c r="AU377" s="167" t="s">
        <v>87</v>
      </c>
      <c r="AV377" s="14" t="s">
        <v>87</v>
      </c>
      <c r="AW377" s="14" t="s">
        <v>31</v>
      </c>
      <c r="AX377" s="14" t="s">
        <v>81</v>
      </c>
      <c r="AY377" s="167" t="s">
        <v>133</v>
      </c>
    </row>
    <row r="378" spans="1:65" s="2" customFormat="1" ht="21.75" customHeight="1">
      <c r="A378" s="30"/>
      <c r="B378" s="146"/>
      <c r="C378" s="147" t="s">
        <v>492</v>
      </c>
      <c r="D378" s="147" t="s">
        <v>135</v>
      </c>
      <c r="E378" s="148" t="s">
        <v>493</v>
      </c>
      <c r="F378" s="149" t="s">
        <v>494</v>
      </c>
      <c r="G378" s="150" t="s">
        <v>434</v>
      </c>
      <c r="H378" s="151">
        <v>7</v>
      </c>
      <c r="I378" s="152"/>
      <c r="J378" s="152">
        <f>ROUND(I378*H378,2)</f>
        <v>0</v>
      </c>
      <c r="K378" s="149" t="s">
        <v>139</v>
      </c>
      <c r="L378" s="31"/>
      <c r="M378" s="153" t="s">
        <v>1</v>
      </c>
      <c r="N378" s="154" t="s">
        <v>40</v>
      </c>
      <c r="O378" s="155">
        <v>0.2</v>
      </c>
      <c r="P378" s="155">
        <f>O378*H378</f>
        <v>1.4000000000000001</v>
      </c>
      <c r="Q378" s="155">
        <v>1.8E-3</v>
      </c>
      <c r="R378" s="155">
        <f>Q378*H378</f>
        <v>1.26E-2</v>
      </c>
      <c r="S378" s="155">
        <v>0</v>
      </c>
      <c r="T378" s="156">
        <f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57" t="s">
        <v>283</v>
      </c>
      <c r="AT378" s="157" t="s">
        <v>135</v>
      </c>
      <c r="AU378" s="157" t="s">
        <v>87</v>
      </c>
      <c r="AY378" s="18" t="s">
        <v>133</v>
      </c>
      <c r="BE378" s="158">
        <f>IF(N378="základní",J378,0)</f>
        <v>0</v>
      </c>
      <c r="BF378" s="158">
        <f>IF(N378="snížená",J378,0)</f>
        <v>0</v>
      </c>
      <c r="BG378" s="158">
        <f>IF(N378="zákl. přenesená",J378,0)</f>
        <v>0</v>
      </c>
      <c r="BH378" s="158">
        <f>IF(N378="sníž. přenesená",J378,0)</f>
        <v>0</v>
      </c>
      <c r="BI378" s="158">
        <f>IF(N378="nulová",J378,0)</f>
        <v>0</v>
      </c>
      <c r="BJ378" s="18" t="s">
        <v>87</v>
      </c>
      <c r="BK378" s="158">
        <f>ROUND(I378*H378,2)</f>
        <v>0</v>
      </c>
      <c r="BL378" s="18" t="s">
        <v>283</v>
      </c>
      <c r="BM378" s="157" t="s">
        <v>495</v>
      </c>
    </row>
    <row r="379" spans="1:65" s="2" customFormat="1" ht="16.5" customHeight="1">
      <c r="A379" s="30"/>
      <c r="B379" s="146"/>
      <c r="C379" s="147" t="s">
        <v>496</v>
      </c>
      <c r="D379" s="147" t="s">
        <v>135</v>
      </c>
      <c r="E379" s="148" t="s">
        <v>497</v>
      </c>
      <c r="F379" s="149" t="s">
        <v>498</v>
      </c>
      <c r="G379" s="150" t="s">
        <v>434</v>
      </c>
      <c r="H379" s="151">
        <v>15</v>
      </c>
      <c r="I379" s="152"/>
      <c r="J379" s="152">
        <f>ROUND(I379*H379,2)</f>
        <v>0</v>
      </c>
      <c r="K379" s="149" t="s">
        <v>139</v>
      </c>
      <c r="L379" s="31"/>
      <c r="M379" s="153" t="s">
        <v>1</v>
      </c>
      <c r="N379" s="154" t="s">
        <v>40</v>
      </c>
      <c r="O379" s="155">
        <v>0.2</v>
      </c>
      <c r="P379" s="155">
        <f>O379*H379</f>
        <v>3</v>
      </c>
      <c r="Q379" s="155">
        <v>1.8E-3</v>
      </c>
      <c r="R379" s="155">
        <f>Q379*H379</f>
        <v>2.7E-2</v>
      </c>
      <c r="S379" s="155">
        <v>0</v>
      </c>
      <c r="T379" s="156">
        <f>S379*H379</f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57" t="s">
        <v>283</v>
      </c>
      <c r="AT379" s="157" t="s">
        <v>135</v>
      </c>
      <c r="AU379" s="157" t="s">
        <v>87</v>
      </c>
      <c r="AY379" s="18" t="s">
        <v>133</v>
      </c>
      <c r="BE379" s="158">
        <f>IF(N379="základní",J379,0)</f>
        <v>0</v>
      </c>
      <c r="BF379" s="158">
        <f>IF(N379="snížená",J379,0)</f>
        <v>0</v>
      </c>
      <c r="BG379" s="158">
        <f>IF(N379="zákl. přenesená",J379,0)</f>
        <v>0</v>
      </c>
      <c r="BH379" s="158">
        <f>IF(N379="sníž. přenesená",J379,0)</f>
        <v>0</v>
      </c>
      <c r="BI379" s="158">
        <f>IF(N379="nulová",J379,0)</f>
        <v>0</v>
      </c>
      <c r="BJ379" s="18" t="s">
        <v>87</v>
      </c>
      <c r="BK379" s="158">
        <f>ROUND(I379*H379,2)</f>
        <v>0</v>
      </c>
      <c r="BL379" s="18" t="s">
        <v>283</v>
      </c>
      <c r="BM379" s="157" t="s">
        <v>499</v>
      </c>
    </row>
    <row r="380" spans="1:65" s="2" customFormat="1" ht="21.75" customHeight="1">
      <c r="A380" s="30"/>
      <c r="B380" s="146"/>
      <c r="C380" s="147" t="s">
        <v>500</v>
      </c>
      <c r="D380" s="147" t="s">
        <v>135</v>
      </c>
      <c r="E380" s="148" t="s">
        <v>501</v>
      </c>
      <c r="F380" s="149" t="s">
        <v>502</v>
      </c>
      <c r="G380" s="150" t="s">
        <v>434</v>
      </c>
      <c r="H380" s="151">
        <v>5</v>
      </c>
      <c r="I380" s="152"/>
      <c r="J380" s="152">
        <f>ROUND(I380*H380,2)</f>
        <v>0</v>
      </c>
      <c r="K380" s="149" t="s">
        <v>139</v>
      </c>
      <c r="L380" s="31"/>
      <c r="M380" s="153" t="s">
        <v>1</v>
      </c>
      <c r="N380" s="154" t="s">
        <v>40</v>
      </c>
      <c r="O380" s="155">
        <v>0.4</v>
      </c>
      <c r="P380" s="155">
        <f>O380*H380</f>
        <v>2</v>
      </c>
      <c r="Q380" s="155">
        <v>1.9599999999999999E-3</v>
      </c>
      <c r="R380" s="155">
        <f>Q380*H380</f>
        <v>9.7999999999999997E-3</v>
      </c>
      <c r="S380" s="155">
        <v>0</v>
      </c>
      <c r="T380" s="156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57" t="s">
        <v>283</v>
      </c>
      <c r="AT380" s="157" t="s">
        <v>135</v>
      </c>
      <c r="AU380" s="157" t="s">
        <v>87</v>
      </c>
      <c r="AY380" s="18" t="s">
        <v>133</v>
      </c>
      <c r="BE380" s="158">
        <f>IF(N380="základní",J380,0)</f>
        <v>0</v>
      </c>
      <c r="BF380" s="158">
        <f>IF(N380="snížená",J380,0)</f>
        <v>0</v>
      </c>
      <c r="BG380" s="158">
        <f>IF(N380="zákl. přenesená",J380,0)</f>
        <v>0</v>
      </c>
      <c r="BH380" s="158">
        <f>IF(N380="sníž. přenesená",J380,0)</f>
        <v>0</v>
      </c>
      <c r="BI380" s="158">
        <f>IF(N380="nulová",J380,0)</f>
        <v>0</v>
      </c>
      <c r="BJ380" s="18" t="s">
        <v>87</v>
      </c>
      <c r="BK380" s="158">
        <f>ROUND(I380*H380,2)</f>
        <v>0</v>
      </c>
      <c r="BL380" s="18" t="s">
        <v>283</v>
      </c>
      <c r="BM380" s="157" t="s">
        <v>503</v>
      </c>
    </row>
    <row r="381" spans="1:65" s="2" customFormat="1" ht="21.75" customHeight="1">
      <c r="A381" s="30"/>
      <c r="B381" s="146"/>
      <c r="C381" s="147" t="s">
        <v>504</v>
      </c>
      <c r="D381" s="147" t="s">
        <v>135</v>
      </c>
      <c r="E381" s="148" t="s">
        <v>505</v>
      </c>
      <c r="F381" s="149" t="s">
        <v>506</v>
      </c>
      <c r="G381" s="150" t="s">
        <v>434</v>
      </c>
      <c r="H381" s="151">
        <v>2</v>
      </c>
      <c r="I381" s="152"/>
      <c r="J381" s="152">
        <f>ROUND(I381*H381,2)</f>
        <v>0</v>
      </c>
      <c r="K381" s="149" t="s">
        <v>139</v>
      </c>
      <c r="L381" s="31"/>
      <c r="M381" s="153" t="s">
        <v>1</v>
      </c>
      <c r="N381" s="154" t="s">
        <v>40</v>
      </c>
      <c r="O381" s="155">
        <v>0.2</v>
      </c>
      <c r="P381" s="155">
        <f>O381*H381</f>
        <v>0.4</v>
      </c>
      <c r="Q381" s="155">
        <v>1.8400000000000001E-3</v>
      </c>
      <c r="R381" s="155">
        <f>Q381*H381</f>
        <v>3.6800000000000001E-3</v>
      </c>
      <c r="S381" s="155">
        <v>0</v>
      </c>
      <c r="T381" s="156">
        <f>S381*H381</f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57" t="s">
        <v>283</v>
      </c>
      <c r="AT381" s="157" t="s">
        <v>135</v>
      </c>
      <c r="AU381" s="157" t="s">
        <v>87</v>
      </c>
      <c r="AY381" s="18" t="s">
        <v>133</v>
      </c>
      <c r="BE381" s="158">
        <f>IF(N381="základní",J381,0)</f>
        <v>0</v>
      </c>
      <c r="BF381" s="158">
        <f>IF(N381="snížená",J381,0)</f>
        <v>0</v>
      </c>
      <c r="BG381" s="158">
        <f>IF(N381="zákl. přenesená",J381,0)</f>
        <v>0</v>
      </c>
      <c r="BH381" s="158">
        <f>IF(N381="sníž. přenesená",J381,0)</f>
        <v>0</v>
      </c>
      <c r="BI381" s="158">
        <f>IF(N381="nulová",J381,0)</f>
        <v>0</v>
      </c>
      <c r="BJ381" s="18" t="s">
        <v>87</v>
      </c>
      <c r="BK381" s="158">
        <f>ROUND(I381*H381,2)</f>
        <v>0</v>
      </c>
      <c r="BL381" s="18" t="s">
        <v>283</v>
      </c>
      <c r="BM381" s="157" t="s">
        <v>507</v>
      </c>
    </row>
    <row r="382" spans="1:65" s="12" customFormat="1" ht="22.9" customHeight="1">
      <c r="B382" s="134"/>
      <c r="D382" s="135" t="s">
        <v>73</v>
      </c>
      <c r="E382" s="144" t="s">
        <v>508</v>
      </c>
      <c r="F382" s="144" t="s">
        <v>509</v>
      </c>
      <c r="J382" s="145">
        <f>BK382</f>
        <v>0</v>
      </c>
      <c r="L382" s="134"/>
      <c r="M382" s="138"/>
      <c r="N382" s="139"/>
      <c r="O382" s="139"/>
      <c r="P382" s="140">
        <f>P383</f>
        <v>22.5</v>
      </c>
      <c r="Q382" s="139"/>
      <c r="R382" s="140">
        <f>R383</f>
        <v>8.2799999999999999E-2</v>
      </c>
      <c r="S382" s="139"/>
      <c r="T382" s="141">
        <f>T383</f>
        <v>0</v>
      </c>
      <c r="AR382" s="135" t="s">
        <v>87</v>
      </c>
      <c r="AT382" s="142" t="s">
        <v>73</v>
      </c>
      <c r="AU382" s="142" t="s">
        <v>81</v>
      </c>
      <c r="AY382" s="135" t="s">
        <v>133</v>
      </c>
      <c r="BK382" s="143">
        <f>BK383</f>
        <v>0</v>
      </c>
    </row>
    <row r="383" spans="1:65" s="2" customFormat="1" ht="21.75" customHeight="1">
      <c r="A383" s="30"/>
      <c r="B383" s="146"/>
      <c r="C383" s="147" t="s">
        <v>510</v>
      </c>
      <c r="D383" s="147" t="s">
        <v>135</v>
      </c>
      <c r="E383" s="148" t="s">
        <v>511</v>
      </c>
      <c r="F383" s="149" t="s">
        <v>512</v>
      </c>
      <c r="G383" s="150" t="s">
        <v>434</v>
      </c>
      <c r="H383" s="151">
        <v>9</v>
      </c>
      <c r="I383" s="152"/>
      <c r="J383" s="152">
        <f>ROUND(I383*H383,2)</f>
        <v>0</v>
      </c>
      <c r="K383" s="149" t="s">
        <v>139</v>
      </c>
      <c r="L383" s="31"/>
      <c r="M383" s="196" t="s">
        <v>1</v>
      </c>
      <c r="N383" s="197" t="s">
        <v>40</v>
      </c>
      <c r="O383" s="198">
        <v>2.5</v>
      </c>
      <c r="P383" s="198">
        <f>O383*H383</f>
        <v>22.5</v>
      </c>
      <c r="Q383" s="198">
        <v>9.1999999999999998E-3</v>
      </c>
      <c r="R383" s="198">
        <f>Q383*H383</f>
        <v>8.2799999999999999E-2</v>
      </c>
      <c r="S383" s="198">
        <v>0</v>
      </c>
      <c r="T383" s="199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7" t="s">
        <v>283</v>
      </c>
      <c r="AT383" s="157" t="s">
        <v>135</v>
      </c>
      <c r="AU383" s="157" t="s">
        <v>87</v>
      </c>
      <c r="AY383" s="18" t="s">
        <v>133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8" t="s">
        <v>87</v>
      </c>
      <c r="BK383" s="158">
        <f>ROUND(I383*H383,2)</f>
        <v>0</v>
      </c>
      <c r="BL383" s="18" t="s">
        <v>283</v>
      </c>
      <c r="BM383" s="157" t="s">
        <v>513</v>
      </c>
    </row>
    <row r="384" spans="1:65" s="2" customFormat="1" ht="6.95" customHeight="1">
      <c r="A384" s="30"/>
      <c r="B384" s="45"/>
      <c r="C384" s="46"/>
      <c r="D384" s="46"/>
      <c r="E384" s="46"/>
      <c r="F384" s="46"/>
      <c r="G384" s="46"/>
      <c r="H384" s="46"/>
      <c r="I384" s="46"/>
      <c r="J384" s="46"/>
      <c r="K384" s="46"/>
      <c r="L384" s="31"/>
      <c r="M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</row>
  </sheetData>
  <autoFilter ref="C129:K383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6"/>
  <sheetViews>
    <sheetView showGridLines="0" tabSelected="1" topLeftCell="A253" workbookViewId="0">
      <selection activeCell="I263" sqref="I26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41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7" t="str">
        <f>'Rekapitulace stavby'!K6</f>
        <v>Bytový dům čp.383, Červená kolonie na ulici Okružní v Bohumíně</v>
      </c>
      <c r="F7" s="248"/>
      <c r="G7" s="248"/>
      <c r="H7" s="248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7" t="s">
        <v>100</v>
      </c>
      <c r="F9" s="246"/>
      <c r="G9" s="246"/>
      <c r="H9" s="24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8" t="s">
        <v>514</v>
      </c>
      <c r="F11" s="246"/>
      <c r="G11" s="246"/>
      <c r="H11" s="24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34" t="str">
        <f>'Rekapitulace stavby'!E14</f>
        <v xml:space="preserve"> </v>
      </c>
      <c r="F20" s="234"/>
      <c r="G20" s="234"/>
      <c r="H20" s="234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7" t="s">
        <v>1</v>
      </c>
      <c r="F29" s="237"/>
      <c r="G29" s="237"/>
      <c r="H29" s="237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ROUND((SUM(BE137:BE275)),  2)</f>
        <v>0</v>
      </c>
      <c r="G35" s="30"/>
      <c r="H35" s="30"/>
      <c r="I35" s="104">
        <v>0.21</v>
      </c>
      <c r="J35" s="103">
        <f>ROUND(((SUM(BE137:BE275))*I35),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ROUND((SUM(BF137:BF275)),  2)</f>
        <v>0</v>
      </c>
      <c r="G36" s="30"/>
      <c r="H36" s="30"/>
      <c r="I36" s="104">
        <v>0.15</v>
      </c>
      <c r="J36" s="103">
        <f>ROUND(((SUM(BF137:BF275))*I36),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7" t="str">
        <f>E7</f>
        <v>Bytový dům čp.383, Červená kolonie na ulici Okružní v Bohumíně</v>
      </c>
      <c r="F85" s="248"/>
      <c r="G85" s="248"/>
      <c r="H85" s="248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7" t="s">
        <v>100</v>
      </c>
      <c r="F87" s="246"/>
      <c r="G87" s="246"/>
      <c r="H87" s="24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8" t="str">
        <f>E11</f>
        <v>D.1.4.4 - Vytápění</v>
      </c>
      <c r="F89" s="246"/>
      <c r="G89" s="246"/>
      <c r="H89" s="24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515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516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517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518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519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520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521</v>
      </c>
      <c r="E111" s="118"/>
      <c r="F111" s="118"/>
      <c r="G111" s="118"/>
      <c r="H111" s="118"/>
      <c r="I111" s="118"/>
      <c r="J111" s="119">
        <f>J265</f>
        <v>0</v>
      </c>
      <c r="L111" s="116"/>
    </row>
    <row r="112" spans="1:47" s="9" customFormat="1" ht="24.95" customHeight="1">
      <c r="B112" s="116"/>
      <c r="D112" s="117" t="s">
        <v>522</v>
      </c>
      <c r="E112" s="118"/>
      <c r="F112" s="118"/>
      <c r="G112" s="118"/>
      <c r="H112" s="118"/>
      <c r="I112" s="118"/>
      <c r="J112" s="119">
        <f>J268</f>
        <v>0</v>
      </c>
      <c r="L112" s="116"/>
    </row>
    <row r="113" spans="1:31" s="9" customFormat="1" ht="24.95" customHeight="1">
      <c r="B113" s="116"/>
      <c r="D113" s="117" t="s">
        <v>523</v>
      </c>
      <c r="E113" s="118"/>
      <c r="F113" s="118"/>
      <c r="G113" s="118"/>
      <c r="H113" s="118"/>
      <c r="I113" s="118"/>
      <c r="J113" s="119">
        <f>J270</f>
        <v>0</v>
      </c>
      <c r="L113" s="116"/>
    </row>
    <row r="114" spans="1:31" s="10" customFormat="1" ht="19.899999999999999" customHeight="1">
      <c r="B114" s="120"/>
      <c r="D114" s="121" t="s">
        <v>524</v>
      </c>
      <c r="E114" s="122"/>
      <c r="F114" s="122"/>
      <c r="G114" s="122"/>
      <c r="H114" s="122"/>
      <c r="I114" s="122"/>
      <c r="J114" s="123">
        <f>J271</f>
        <v>0</v>
      </c>
      <c r="L114" s="120"/>
    </row>
    <row r="115" spans="1:31" s="10" customFormat="1" ht="19.899999999999999" customHeight="1">
      <c r="B115" s="120"/>
      <c r="D115" s="121" t="s">
        <v>525</v>
      </c>
      <c r="E115" s="122"/>
      <c r="F115" s="122"/>
      <c r="G115" s="122"/>
      <c r="H115" s="122"/>
      <c r="I115" s="122"/>
      <c r="J115" s="123">
        <f>J274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47" t="str">
        <f>E7</f>
        <v>Bytový dům čp.383, Červená kolonie na ulici Okružní v Bohumíně</v>
      </c>
      <c r="F125" s="248"/>
      <c r="G125" s="248"/>
      <c r="H125" s="248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47" t="s">
        <v>100</v>
      </c>
      <c r="F127" s="246"/>
      <c r="G127" s="246"/>
      <c r="H127" s="246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08" t="str">
        <f>E11</f>
        <v>D.1.4.4 - Vytápění</v>
      </c>
      <c r="F129" s="246"/>
      <c r="G129" s="246"/>
      <c r="H129" s="246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P138+P201+P265+P268+P270</f>
        <v>591.48146199999996</v>
      </c>
      <c r="Q137" s="64"/>
      <c r="R137" s="131">
        <f>R138+R201+R265+R268+R270</f>
        <v>7.4542961999999999</v>
      </c>
      <c r="S137" s="64"/>
      <c r="T137" s="132">
        <f>T138+T201+T265+T268+T270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BK138+BK201+BK265+BK268+BK270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526</v>
      </c>
      <c r="F140" s="149" t="s">
        <v>527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528</v>
      </c>
    </row>
    <row r="141" spans="1:65" s="14" customFormat="1">
      <c r="B141" s="166"/>
      <c r="D141" s="160" t="s">
        <v>142</v>
      </c>
      <c r="E141" s="167" t="s">
        <v>1</v>
      </c>
      <c r="F141" s="168" t="s">
        <v>529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530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531</v>
      </c>
      <c r="F143" s="149" t="s">
        <v>532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533</v>
      </c>
    </row>
    <row r="144" spans="1:65" s="13" customFormat="1">
      <c r="B144" s="159"/>
      <c r="D144" s="160" t="s">
        <v>142</v>
      </c>
      <c r="E144" s="161" t="s">
        <v>1</v>
      </c>
      <c r="F144" s="162" t="s">
        <v>534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535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536</v>
      </c>
      <c r="F146" s="149" t="s">
        <v>537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538</v>
      </c>
    </row>
    <row r="147" spans="1:65" s="2" customFormat="1" ht="16.5" customHeight="1">
      <c r="A147" s="30"/>
      <c r="B147" s="146"/>
      <c r="C147" s="147" t="s">
        <v>190</v>
      </c>
      <c r="D147" s="147" t="s">
        <v>135</v>
      </c>
      <c r="E147" s="148" t="s">
        <v>539</v>
      </c>
      <c r="F147" s="149" t="s">
        <v>540</v>
      </c>
      <c r="G147" s="150" t="s">
        <v>181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541</v>
      </c>
    </row>
    <row r="148" spans="1:65" s="13" customFormat="1">
      <c r="B148" s="159"/>
      <c r="D148" s="160" t="s">
        <v>142</v>
      </c>
      <c r="E148" s="161" t="s">
        <v>1</v>
      </c>
      <c r="F148" s="162" t="s">
        <v>534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542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194</v>
      </c>
      <c r="D150" s="147" t="s">
        <v>135</v>
      </c>
      <c r="E150" s="148" t="s">
        <v>543</v>
      </c>
      <c r="F150" s="149" t="s">
        <v>544</v>
      </c>
      <c r="G150" s="150" t="s">
        <v>181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545</v>
      </c>
    </row>
    <row r="151" spans="1:65" s="2" customFormat="1" ht="16.5" customHeight="1">
      <c r="A151" s="30"/>
      <c r="B151" s="146"/>
      <c r="C151" s="147" t="s">
        <v>198</v>
      </c>
      <c r="D151" s="147" t="s">
        <v>135</v>
      </c>
      <c r="E151" s="148" t="s">
        <v>546</v>
      </c>
      <c r="F151" s="149" t="s">
        <v>547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548</v>
      </c>
    </row>
    <row r="152" spans="1:65" s="2" customFormat="1" ht="21.75" customHeight="1">
      <c r="A152" s="30"/>
      <c r="B152" s="146"/>
      <c r="C152" s="147" t="s">
        <v>203</v>
      </c>
      <c r="D152" s="147" t="s">
        <v>135</v>
      </c>
      <c r="E152" s="148" t="s">
        <v>549</v>
      </c>
      <c r="F152" s="149" t="s">
        <v>550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551</v>
      </c>
    </row>
    <row r="153" spans="1:65" s="2" customFormat="1" ht="21.75" customHeight="1">
      <c r="A153" s="30"/>
      <c r="B153" s="146"/>
      <c r="C153" s="147" t="s">
        <v>208</v>
      </c>
      <c r="D153" s="147" t="s">
        <v>135</v>
      </c>
      <c r="E153" s="148" t="s">
        <v>195</v>
      </c>
      <c r="F153" s="149" t="s">
        <v>196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552</v>
      </c>
    </row>
    <row r="154" spans="1:65" s="14" customFormat="1">
      <c r="B154" s="166"/>
      <c r="D154" s="160" t="s">
        <v>142</v>
      </c>
      <c r="E154" s="167" t="s">
        <v>1</v>
      </c>
      <c r="F154" s="168" t="s">
        <v>553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214</v>
      </c>
      <c r="D155" s="147" t="s">
        <v>135</v>
      </c>
      <c r="E155" s="148" t="s">
        <v>199</v>
      </c>
      <c r="F155" s="149" t="s">
        <v>200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554</v>
      </c>
    </row>
    <row r="156" spans="1:65" s="14" customFormat="1">
      <c r="B156" s="166"/>
      <c r="D156" s="160" t="s">
        <v>142</v>
      </c>
      <c r="E156" s="167" t="s">
        <v>1</v>
      </c>
      <c r="F156" s="168" t="s">
        <v>555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556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219</v>
      </c>
      <c r="D159" s="147" t="s">
        <v>135</v>
      </c>
      <c r="E159" s="148" t="s">
        <v>204</v>
      </c>
      <c r="F159" s="149" t="s">
        <v>205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557</v>
      </c>
    </row>
    <row r="160" spans="1:65" s="2" customFormat="1" ht="21.75" customHeight="1">
      <c r="A160" s="30"/>
      <c r="B160" s="146"/>
      <c r="C160" s="147" t="s">
        <v>242</v>
      </c>
      <c r="D160" s="147" t="s">
        <v>135</v>
      </c>
      <c r="E160" s="148" t="s">
        <v>209</v>
      </c>
      <c r="F160" s="149" t="s">
        <v>210</v>
      </c>
      <c r="G160" s="150" t="s">
        <v>211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558</v>
      </c>
    </row>
    <row r="161" spans="1:65" s="14" customFormat="1">
      <c r="B161" s="166"/>
      <c r="D161" s="160" t="s">
        <v>142</v>
      </c>
      <c r="E161" s="167" t="s">
        <v>1</v>
      </c>
      <c r="F161" s="168" t="s">
        <v>559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249</v>
      </c>
      <c r="D162" s="147" t="s">
        <v>135</v>
      </c>
      <c r="E162" s="148" t="s">
        <v>215</v>
      </c>
      <c r="F162" s="149" t="s">
        <v>216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560</v>
      </c>
    </row>
    <row r="163" spans="1:65" s="14" customFormat="1">
      <c r="B163" s="166"/>
      <c r="D163" s="160" t="s">
        <v>142</v>
      </c>
      <c r="E163" s="167" t="s">
        <v>1</v>
      </c>
      <c r="F163" s="168" t="s">
        <v>561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562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273</v>
      </c>
      <c r="D166" s="147" t="s">
        <v>135</v>
      </c>
      <c r="E166" s="148" t="s">
        <v>220</v>
      </c>
      <c r="F166" s="149" t="s">
        <v>221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563</v>
      </c>
    </row>
    <row r="167" spans="1:65" s="14" customFormat="1">
      <c r="B167" s="166"/>
      <c r="D167" s="160" t="s">
        <v>142</v>
      </c>
      <c r="E167" s="167" t="s">
        <v>1</v>
      </c>
      <c r="F167" s="168" t="s">
        <v>564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565</v>
      </c>
      <c r="F168" s="149" t="s">
        <v>566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567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568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283</v>
      </c>
      <c r="D170" s="147" t="s">
        <v>135</v>
      </c>
      <c r="E170" s="148" t="s">
        <v>569</v>
      </c>
      <c r="F170" s="149" t="s">
        <v>570</v>
      </c>
      <c r="G170" s="150" t="s">
        <v>339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571</v>
      </c>
    </row>
    <row r="171" spans="1:65" s="2" customFormat="1" ht="21.75" customHeight="1">
      <c r="A171" s="30"/>
      <c r="B171" s="146"/>
      <c r="C171" s="147" t="s">
        <v>291</v>
      </c>
      <c r="D171" s="147" t="s">
        <v>135</v>
      </c>
      <c r="E171" s="148" t="s">
        <v>572</v>
      </c>
      <c r="F171" s="149" t="s">
        <v>573</v>
      </c>
      <c r="G171" s="150" t="s">
        <v>339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574</v>
      </c>
    </row>
    <row r="172" spans="1:65" s="2" customFormat="1" ht="16.5" customHeight="1">
      <c r="A172" s="30"/>
      <c r="B172" s="146"/>
      <c r="C172" s="187" t="s">
        <v>295</v>
      </c>
      <c r="D172" s="187" t="s">
        <v>243</v>
      </c>
      <c r="E172" s="188" t="s">
        <v>575</v>
      </c>
      <c r="F172" s="189" t="s">
        <v>576</v>
      </c>
      <c r="G172" s="190" t="s">
        <v>339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577</v>
      </c>
    </row>
    <row r="173" spans="1:65" s="2" customFormat="1" ht="16.5" customHeight="1">
      <c r="A173" s="30"/>
      <c r="B173" s="146"/>
      <c r="C173" s="187" t="s">
        <v>299</v>
      </c>
      <c r="D173" s="187" t="s">
        <v>243</v>
      </c>
      <c r="E173" s="188" t="s">
        <v>578</v>
      </c>
      <c r="F173" s="189" t="s">
        <v>579</v>
      </c>
      <c r="G173" s="190" t="s">
        <v>339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580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248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303</v>
      </c>
      <c r="D175" s="147" t="s">
        <v>135</v>
      </c>
      <c r="E175" s="148" t="s">
        <v>250</v>
      </c>
      <c r="F175" s="149" t="s">
        <v>581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582</v>
      </c>
    </row>
    <row r="176" spans="1:65" s="14" customFormat="1">
      <c r="B176" s="166"/>
      <c r="D176" s="160" t="s">
        <v>142</v>
      </c>
      <c r="E176" s="167" t="s">
        <v>1</v>
      </c>
      <c r="F176" s="168" t="s">
        <v>555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203</v>
      </c>
      <c r="F177" s="144" t="s">
        <v>272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583</v>
      </c>
      <c r="F178" s="149" t="s">
        <v>584</v>
      </c>
      <c r="G178" s="150" t="s">
        <v>276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585</v>
      </c>
    </row>
    <row r="179" spans="1:65" s="2" customFormat="1" ht="21.75" customHeight="1">
      <c r="A179" s="30"/>
      <c r="B179" s="146"/>
      <c r="C179" s="147" t="s">
        <v>310</v>
      </c>
      <c r="D179" s="147" t="s">
        <v>135</v>
      </c>
      <c r="E179" s="148" t="s">
        <v>586</v>
      </c>
      <c r="F179" s="149" t="s">
        <v>587</v>
      </c>
      <c r="G179" s="150" t="s">
        <v>276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588</v>
      </c>
    </row>
    <row r="180" spans="1:65" s="2" customFormat="1" ht="21.75" customHeight="1">
      <c r="A180" s="30"/>
      <c r="B180" s="146"/>
      <c r="C180" s="147" t="s">
        <v>317</v>
      </c>
      <c r="D180" s="147" t="s">
        <v>135</v>
      </c>
      <c r="E180" s="148" t="s">
        <v>589</v>
      </c>
      <c r="F180" s="149" t="s">
        <v>590</v>
      </c>
      <c r="G180" s="150" t="s">
        <v>339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591</v>
      </c>
    </row>
    <row r="181" spans="1:65" s="2" customFormat="1" ht="21.75" customHeight="1">
      <c r="A181" s="30"/>
      <c r="B181" s="146"/>
      <c r="C181" s="147" t="s">
        <v>324</v>
      </c>
      <c r="D181" s="147" t="s">
        <v>135</v>
      </c>
      <c r="E181" s="148" t="s">
        <v>592</v>
      </c>
      <c r="F181" s="149" t="s">
        <v>593</v>
      </c>
      <c r="G181" s="150" t="s">
        <v>339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594</v>
      </c>
    </row>
    <row r="182" spans="1:65" s="2" customFormat="1" ht="16.5" customHeight="1">
      <c r="A182" s="30"/>
      <c r="B182" s="146"/>
      <c r="C182" s="187" t="s">
        <v>329</v>
      </c>
      <c r="D182" s="187" t="s">
        <v>243</v>
      </c>
      <c r="E182" s="188" t="s">
        <v>595</v>
      </c>
      <c r="F182" s="189" t="s">
        <v>596</v>
      </c>
      <c r="G182" s="190" t="s">
        <v>276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597</v>
      </c>
      <c r="AT182" s="157" t="s">
        <v>243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598</v>
      </c>
      <c r="BM182" s="157" t="s">
        <v>599</v>
      </c>
    </row>
    <row r="183" spans="1:65" s="14" customFormat="1">
      <c r="B183" s="166"/>
      <c r="D183" s="160" t="s">
        <v>142</v>
      </c>
      <c r="F183" s="168" t="s">
        <v>600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336</v>
      </c>
      <c r="D184" s="187" t="s">
        <v>243</v>
      </c>
      <c r="E184" s="188" t="s">
        <v>601</v>
      </c>
      <c r="F184" s="189" t="s">
        <v>602</v>
      </c>
      <c r="G184" s="190" t="s">
        <v>276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597</v>
      </c>
      <c r="AT184" s="157" t="s">
        <v>243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598</v>
      </c>
      <c r="BM184" s="157" t="s">
        <v>603</v>
      </c>
    </row>
    <row r="185" spans="1:65" s="14" customFormat="1">
      <c r="B185" s="166"/>
      <c r="D185" s="160" t="s">
        <v>142</v>
      </c>
      <c r="F185" s="168" t="s">
        <v>604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341</v>
      </c>
      <c r="D186" s="187" t="s">
        <v>243</v>
      </c>
      <c r="E186" s="188" t="s">
        <v>605</v>
      </c>
      <c r="F186" s="189" t="s">
        <v>606</v>
      </c>
      <c r="G186" s="190" t="s">
        <v>339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597</v>
      </c>
      <c r="AT186" s="157" t="s">
        <v>243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598</v>
      </c>
      <c r="BM186" s="157" t="s">
        <v>607</v>
      </c>
    </row>
    <row r="187" spans="1:65" s="2" customFormat="1" ht="16.5" customHeight="1">
      <c r="A187" s="30"/>
      <c r="B187" s="146"/>
      <c r="C187" s="187" t="s">
        <v>345</v>
      </c>
      <c r="D187" s="187" t="s">
        <v>243</v>
      </c>
      <c r="E187" s="188" t="s">
        <v>608</v>
      </c>
      <c r="F187" s="189" t="s">
        <v>609</v>
      </c>
      <c r="G187" s="190" t="s">
        <v>339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597</v>
      </c>
      <c r="AT187" s="157" t="s">
        <v>243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598</v>
      </c>
      <c r="BM187" s="157" t="s">
        <v>610</v>
      </c>
    </row>
    <row r="188" spans="1:65" s="2" customFormat="1" ht="16.5" customHeight="1">
      <c r="A188" s="30"/>
      <c r="B188" s="146"/>
      <c r="C188" s="187" t="s">
        <v>349</v>
      </c>
      <c r="D188" s="187" t="s">
        <v>243</v>
      </c>
      <c r="E188" s="188" t="s">
        <v>611</v>
      </c>
      <c r="F188" s="189" t="s">
        <v>612</v>
      </c>
      <c r="G188" s="190" t="s">
        <v>339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597</v>
      </c>
      <c r="AT188" s="157" t="s">
        <v>243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598</v>
      </c>
      <c r="BM188" s="157" t="s">
        <v>613</v>
      </c>
    </row>
    <row r="189" spans="1:65" s="2" customFormat="1" ht="16.5" customHeight="1">
      <c r="A189" s="30"/>
      <c r="B189" s="146"/>
      <c r="C189" s="187" t="s">
        <v>354</v>
      </c>
      <c r="D189" s="187" t="s">
        <v>243</v>
      </c>
      <c r="E189" s="188" t="s">
        <v>614</v>
      </c>
      <c r="F189" s="189" t="s">
        <v>615</v>
      </c>
      <c r="G189" s="190" t="s">
        <v>339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597</v>
      </c>
      <c r="AT189" s="157" t="s">
        <v>243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598</v>
      </c>
      <c r="BM189" s="157" t="s">
        <v>616</v>
      </c>
    </row>
    <row r="190" spans="1:65" s="2" customFormat="1" ht="21.75" customHeight="1">
      <c r="A190" s="30"/>
      <c r="B190" s="146"/>
      <c r="C190" s="187" t="s">
        <v>358</v>
      </c>
      <c r="D190" s="187" t="s">
        <v>243</v>
      </c>
      <c r="E190" s="188" t="s">
        <v>617</v>
      </c>
      <c r="F190" s="189" t="s">
        <v>618</v>
      </c>
      <c r="G190" s="190" t="s">
        <v>339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597</v>
      </c>
      <c r="AT190" s="157" t="s">
        <v>243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598</v>
      </c>
      <c r="BM190" s="157" t="s">
        <v>619</v>
      </c>
    </row>
    <row r="191" spans="1:65" s="2" customFormat="1" ht="16.5" customHeight="1">
      <c r="A191" s="30"/>
      <c r="B191" s="146"/>
      <c r="C191" s="187" t="s">
        <v>362</v>
      </c>
      <c r="D191" s="187" t="s">
        <v>243</v>
      </c>
      <c r="E191" s="188" t="s">
        <v>620</v>
      </c>
      <c r="F191" s="189" t="s">
        <v>621</v>
      </c>
      <c r="G191" s="190" t="s">
        <v>339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597</v>
      </c>
      <c r="AT191" s="157" t="s">
        <v>243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598</v>
      </c>
      <c r="BM191" s="157" t="s">
        <v>622</v>
      </c>
    </row>
    <row r="192" spans="1:65" s="2" customFormat="1" ht="21.75" customHeight="1">
      <c r="A192" s="30"/>
      <c r="B192" s="146"/>
      <c r="C192" s="187" t="s">
        <v>367</v>
      </c>
      <c r="D192" s="187" t="s">
        <v>243</v>
      </c>
      <c r="E192" s="188" t="s">
        <v>623</v>
      </c>
      <c r="F192" s="189" t="s">
        <v>624</v>
      </c>
      <c r="G192" s="190" t="s">
        <v>339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597</v>
      </c>
      <c r="AT192" s="157" t="s">
        <v>243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598</v>
      </c>
      <c r="BM192" s="157" t="s">
        <v>625</v>
      </c>
    </row>
    <row r="193" spans="1:65" s="2" customFormat="1" ht="16.5" customHeight="1">
      <c r="A193" s="30"/>
      <c r="B193" s="146"/>
      <c r="C193" s="187" t="s">
        <v>372</v>
      </c>
      <c r="D193" s="187" t="s">
        <v>243</v>
      </c>
      <c r="E193" s="188" t="s">
        <v>626</v>
      </c>
      <c r="F193" s="189" t="s">
        <v>627</v>
      </c>
      <c r="G193" s="190" t="s">
        <v>339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597</v>
      </c>
      <c r="AT193" s="157" t="s">
        <v>243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598</v>
      </c>
      <c r="BM193" s="157" t="s">
        <v>628</v>
      </c>
    </row>
    <row r="194" spans="1:65" s="2" customFormat="1" ht="16.5" customHeight="1">
      <c r="A194" s="30"/>
      <c r="B194" s="146"/>
      <c r="C194" s="187" t="s">
        <v>378</v>
      </c>
      <c r="D194" s="187" t="s">
        <v>243</v>
      </c>
      <c r="E194" s="188" t="s">
        <v>629</v>
      </c>
      <c r="F194" s="189" t="s">
        <v>630</v>
      </c>
      <c r="G194" s="190" t="s">
        <v>339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597</v>
      </c>
      <c r="AT194" s="157" t="s">
        <v>243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598</v>
      </c>
      <c r="BM194" s="157" t="s">
        <v>631</v>
      </c>
    </row>
    <row r="195" spans="1:65" s="2" customFormat="1" ht="21.75" customHeight="1">
      <c r="A195" s="30"/>
      <c r="B195" s="146"/>
      <c r="C195" s="187" t="s">
        <v>385</v>
      </c>
      <c r="D195" s="187" t="s">
        <v>243</v>
      </c>
      <c r="E195" s="188" t="s">
        <v>632</v>
      </c>
      <c r="F195" s="189" t="s">
        <v>633</v>
      </c>
      <c r="G195" s="190" t="s">
        <v>339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597</v>
      </c>
      <c r="AT195" s="157" t="s">
        <v>243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598</v>
      </c>
      <c r="BM195" s="157" t="s">
        <v>634</v>
      </c>
    </row>
    <row r="196" spans="1:65" s="2" customFormat="1" ht="16.5" customHeight="1">
      <c r="A196" s="30"/>
      <c r="B196" s="146"/>
      <c r="C196" s="147" t="s">
        <v>392</v>
      </c>
      <c r="D196" s="147" t="s">
        <v>135</v>
      </c>
      <c r="E196" s="148" t="s">
        <v>635</v>
      </c>
      <c r="F196" s="149" t="s">
        <v>636</v>
      </c>
      <c r="G196" s="150" t="s">
        <v>276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637</v>
      </c>
    </row>
    <row r="197" spans="1:65" s="14" customFormat="1">
      <c r="B197" s="166"/>
      <c r="D197" s="160" t="s">
        <v>142</v>
      </c>
      <c r="E197" s="167" t="s">
        <v>1</v>
      </c>
      <c r="F197" s="168" t="s">
        <v>638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397</v>
      </c>
      <c r="D198" s="147" t="s">
        <v>135</v>
      </c>
      <c r="E198" s="148" t="s">
        <v>278</v>
      </c>
      <c r="F198" s="149" t="s">
        <v>279</v>
      </c>
      <c r="G198" s="150" t="s">
        <v>276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639</v>
      </c>
    </row>
    <row r="199" spans="1:65" s="12" customFormat="1" ht="22.9" customHeight="1">
      <c r="B199" s="134"/>
      <c r="D199" s="135" t="s">
        <v>73</v>
      </c>
      <c r="E199" s="144" t="s">
        <v>281</v>
      </c>
      <c r="F199" s="144" t="s">
        <v>282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402</v>
      </c>
      <c r="D200" s="147" t="s">
        <v>135</v>
      </c>
      <c r="E200" s="148" t="s">
        <v>640</v>
      </c>
      <c r="F200" s="149" t="s">
        <v>641</v>
      </c>
      <c r="G200" s="150" t="s">
        <v>211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642</v>
      </c>
    </row>
    <row r="201" spans="1:65" s="12" customFormat="1" ht="25.9" customHeight="1">
      <c r="B201" s="134"/>
      <c r="D201" s="135" t="s">
        <v>73</v>
      </c>
      <c r="E201" s="136" t="s">
        <v>287</v>
      </c>
      <c r="F201" s="136" t="s">
        <v>288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366.53399999999999</v>
      </c>
      <c r="Q201" s="139"/>
      <c r="R201" s="140">
        <f>R202+R218+R225+R238+R248</f>
        <v>3.463025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643</v>
      </c>
      <c r="F202" s="144" t="s">
        <v>644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406</v>
      </c>
      <c r="D203" s="147" t="s">
        <v>135</v>
      </c>
      <c r="E203" s="148" t="s">
        <v>645</v>
      </c>
      <c r="F203" s="149" t="s">
        <v>646</v>
      </c>
      <c r="G203" s="150" t="s">
        <v>276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283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283</v>
      </c>
      <c r="BM203" s="157" t="s">
        <v>647</v>
      </c>
    </row>
    <row r="204" spans="1:65" s="14" customFormat="1">
      <c r="B204" s="166"/>
      <c r="D204" s="160" t="s">
        <v>142</v>
      </c>
      <c r="E204" s="167" t="s">
        <v>1</v>
      </c>
      <c r="F204" s="168" t="s">
        <v>648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411</v>
      </c>
      <c r="D205" s="147" t="s">
        <v>135</v>
      </c>
      <c r="E205" s="148" t="s">
        <v>649</v>
      </c>
      <c r="F205" s="149" t="s">
        <v>650</v>
      </c>
      <c r="G205" s="150" t="s">
        <v>276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283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283</v>
      </c>
      <c r="BM205" s="157" t="s">
        <v>651</v>
      </c>
    </row>
    <row r="206" spans="1:65" s="14" customFormat="1">
      <c r="B206" s="166"/>
      <c r="D206" s="160" t="s">
        <v>142</v>
      </c>
      <c r="E206" s="167" t="s">
        <v>1</v>
      </c>
      <c r="F206" s="168" t="s">
        <v>652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416</v>
      </c>
      <c r="D207" s="187" t="s">
        <v>243</v>
      </c>
      <c r="E207" s="188" t="s">
        <v>653</v>
      </c>
      <c r="F207" s="189" t="s">
        <v>654</v>
      </c>
      <c r="G207" s="190" t="s">
        <v>276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362</v>
      </c>
      <c r="AT207" s="157" t="s">
        <v>243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283</v>
      </c>
      <c r="BM207" s="157" t="s">
        <v>655</v>
      </c>
    </row>
    <row r="208" spans="1:65" s="14" customFormat="1">
      <c r="B208" s="166"/>
      <c r="D208" s="160" t="s">
        <v>142</v>
      </c>
      <c r="F208" s="168" t="s">
        <v>656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421</v>
      </c>
      <c r="D209" s="187" t="s">
        <v>243</v>
      </c>
      <c r="E209" s="188" t="s">
        <v>657</v>
      </c>
      <c r="F209" s="189" t="s">
        <v>658</v>
      </c>
      <c r="G209" s="190" t="s">
        <v>276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362</v>
      </c>
      <c r="AT209" s="157" t="s">
        <v>243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283</v>
      </c>
      <c r="BM209" s="157" t="s">
        <v>659</v>
      </c>
    </row>
    <row r="210" spans="1:65" s="14" customFormat="1">
      <c r="B210" s="166"/>
      <c r="D210" s="160" t="s">
        <v>142</v>
      </c>
      <c r="F210" s="168" t="s">
        <v>660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426</v>
      </c>
      <c r="D211" s="187" t="s">
        <v>243</v>
      </c>
      <c r="E211" s="188" t="s">
        <v>661</v>
      </c>
      <c r="F211" s="189" t="s">
        <v>662</v>
      </c>
      <c r="G211" s="190" t="s">
        <v>276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362</v>
      </c>
      <c r="AT211" s="157" t="s">
        <v>243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283</v>
      </c>
      <c r="BM211" s="157" t="s">
        <v>663</v>
      </c>
    </row>
    <row r="212" spans="1:65" s="14" customFormat="1">
      <c r="B212" s="166"/>
      <c r="D212" s="160" t="s">
        <v>142</v>
      </c>
      <c r="F212" s="168" t="s">
        <v>656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431</v>
      </c>
      <c r="D213" s="187" t="s">
        <v>243</v>
      </c>
      <c r="E213" s="188" t="s">
        <v>664</v>
      </c>
      <c r="F213" s="189" t="s">
        <v>665</v>
      </c>
      <c r="G213" s="190" t="s">
        <v>276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362</v>
      </c>
      <c r="AT213" s="157" t="s">
        <v>243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283</v>
      </c>
      <c r="BM213" s="157" t="s">
        <v>666</v>
      </c>
    </row>
    <row r="214" spans="1:65" s="14" customFormat="1">
      <c r="B214" s="166"/>
      <c r="D214" s="160" t="s">
        <v>142</v>
      </c>
      <c r="F214" s="168" t="s">
        <v>660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436</v>
      </c>
      <c r="D215" s="187" t="s">
        <v>243</v>
      </c>
      <c r="E215" s="188" t="s">
        <v>667</v>
      </c>
      <c r="F215" s="189" t="s">
        <v>668</v>
      </c>
      <c r="G215" s="190" t="s">
        <v>276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362</v>
      </c>
      <c r="AT215" s="157" t="s">
        <v>243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283</v>
      </c>
      <c r="BM215" s="157" t="s">
        <v>669</v>
      </c>
    </row>
    <row r="216" spans="1:65" s="14" customFormat="1">
      <c r="B216" s="166"/>
      <c r="D216" s="160" t="s">
        <v>142</v>
      </c>
      <c r="F216" s="168" t="s">
        <v>660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440</v>
      </c>
      <c r="D217" s="147" t="s">
        <v>135</v>
      </c>
      <c r="E217" s="148" t="s">
        <v>670</v>
      </c>
      <c r="F217" s="149" t="s">
        <v>671</v>
      </c>
      <c r="G217" s="150" t="s">
        <v>672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283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283</v>
      </c>
      <c r="BM217" s="157" t="s">
        <v>673</v>
      </c>
    </row>
    <row r="218" spans="1:65" s="12" customFormat="1" ht="22.9" customHeight="1">
      <c r="B218" s="134"/>
      <c r="D218" s="135" t="s">
        <v>73</v>
      </c>
      <c r="E218" s="144" t="s">
        <v>674</v>
      </c>
      <c r="F218" s="144" t="s">
        <v>675</v>
      </c>
      <c r="J218" s="145">
        <f>BK218</f>
        <v>0</v>
      </c>
      <c r="L218" s="134"/>
      <c r="M218" s="138"/>
      <c r="N218" s="139"/>
      <c r="O218" s="139"/>
      <c r="P218" s="140">
        <f>SUM(P219:P224)</f>
        <v>56.707000000000008</v>
      </c>
      <c r="Q218" s="139"/>
      <c r="R218" s="140">
        <f>SUM(R219:R224)</f>
        <v>1.9025299999999998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445</v>
      </c>
      <c r="D219" s="147" t="s">
        <v>135</v>
      </c>
      <c r="E219" s="148" t="s">
        <v>676</v>
      </c>
      <c r="F219" s="149" t="s">
        <v>677</v>
      </c>
      <c r="G219" s="150" t="s">
        <v>434</v>
      </c>
      <c r="H219" s="151">
        <v>7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56.707000000000008</v>
      </c>
      <c r="Q219" s="155">
        <v>0.27178999999999998</v>
      </c>
      <c r="R219" s="155">
        <f t="shared" ref="R219:R224" si="12">Q219*H219</f>
        <v>1.9025299999999998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283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283</v>
      </c>
      <c r="BM219" s="157" t="s">
        <v>678</v>
      </c>
    </row>
    <row r="220" spans="1:65" s="2" customFormat="1" ht="21.75" customHeight="1">
      <c r="A220" s="30"/>
      <c r="B220" s="146"/>
      <c r="C220" s="187" t="s">
        <v>451</v>
      </c>
      <c r="D220" s="187" t="s">
        <v>243</v>
      </c>
      <c r="E220" s="188" t="s">
        <v>679</v>
      </c>
      <c r="F220" s="189" t="s">
        <v>680</v>
      </c>
      <c r="G220" s="190" t="s">
        <v>339</v>
      </c>
      <c r="H220" s="191">
        <v>7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362</v>
      </c>
      <c r="AT220" s="157" t="s">
        <v>243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283</v>
      </c>
      <c r="BM220" s="157" t="s">
        <v>681</v>
      </c>
    </row>
    <row r="221" spans="1:65" s="2" customFormat="1" ht="16.5" customHeight="1">
      <c r="A221" s="30"/>
      <c r="B221" s="146"/>
      <c r="C221" s="187" t="s">
        <v>456</v>
      </c>
      <c r="D221" s="187" t="s">
        <v>243</v>
      </c>
      <c r="E221" s="188" t="s">
        <v>682</v>
      </c>
      <c r="F221" s="189" t="s">
        <v>683</v>
      </c>
      <c r="G221" s="190" t="s">
        <v>339</v>
      </c>
      <c r="H221" s="191">
        <v>7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362</v>
      </c>
      <c r="AT221" s="157" t="s">
        <v>243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283</v>
      </c>
      <c r="BM221" s="157" t="s">
        <v>684</v>
      </c>
    </row>
    <row r="222" spans="1:65" s="2" customFormat="1" ht="16.5" customHeight="1">
      <c r="A222" s="30"/>
      <c r="B222" s="146"/>
      <c r="C222" s="187" t="s">
        <v>460</v>
      </c>
      <c r="D222" s="187" t="s">
        <v>243</v>
      </c>
      <c r="E222" s="188" t="s">
        <v>685</v>
      </c>
      <c r="F222" s="189" t="s">
        <v>686</v>
      </c>
      <c r="G222" s="190" t="s">
        <v>339</v>
      </c>
      <c r="H222" s="191">
        <v>7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362</v>
      </c>
      <c r="AT222" s="157" t="s">
        <v>243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283</v>
      </c>
      <c r="BM222" s="157" t="s">
        <v>687</v>
      </c>
    </row>
    <row r="223" spans="1:65" s="2" customFormat="1" ht="16.5" customHeight="1">
      <c r="A223" s="30"/>
      <c r="B223" s="146"/>
      <c r="C223" s="187" t="s">
        <v>464</v>
      </c>
      <c r="D223" s="187" t="s">
        <v>243</v>
      </c>
      <c r="E223" s="188" t="s">
        <v>688</v>
      </c>
      <c r="F223" s="189" t="s">
        <v>689</v>
      </c>
      <c r="G223" s="190" t="s">
        <v>339</v>
      </c>
      <c r="H223" s="191">
        <v>7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362</v>
      </c>
      <c r="AT223" s="157" t="s">
        <v>243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283</v>
      </c>
      <c r="BM223" s="157" t="s">
        <v>690</v>
      </c>
    </row>
    <row r="224" spans="1:65" s="2" customFormat="1" ht="21.75" customHeight="1">
      <c r="A224" s="30"/>
      <c r="B224" s="146"/>
      <c r="C224" s="147" t="s">
        <v>469</v>
      </c>
      <c r="D224" s="147" t="s">
        <v>135</v>
      </c>
      <c r="E224" s="148" t="s">
        <v>691</v>
      </c>
      <c r="F224" s="149" t="s">
        <v>692</v>
      </c>
      <c r="G224" s="150" t="s">
        <v>672</v>
      </c>
      <c r="H224" s="151">
        <v>4899.3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283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283</v>
      </c>
      <c r="BM224" s="157" t="s">
        <v>693</v>
      </c>
    </row>
    <row r="225" spans="1:65" s="12" customFormat="1" ht="22.9" customHeight="1">
      <c r="B225" s="134"/>
      <c r="D225" s="135" t="s">
        <v>73</v>
      </c>
      <c r="E225" s="144" t="s">
        <v>694</v>
      </c>
      <c r="F225" s="144" t="s">
        <v>695</v>
      </c>
      <c r="J225" s="145">
        <f>BK225</f>
        <v>0</v>
      </c>
      <c r="L225" s="134"/>
      <c r="M225" s="138"/>
      <c r="N225" s="139"/>
      <c r="O225" s="139"/>
      <c r="P225" s="140">
        <f>SUM(P226:P237)</f>
        <v>120.33999999999999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473</v>
      </c>
      <c r="D226" s="147" t="s">
        <v>135</v>
      </c>
      <c r="E226" s="148" t="s">
        <v>696</v>
      </c>
      <c r="F226" s="149" t="s">
        <v>697</v>
      </c>
      <c r="G226" s="150" t="s">
        <v>276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283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283</v>
      </c>
      <c r="BM226" s="157" t="s">
        <v>698</v>
      </c>
    </row>
    <row r="227" spans="1:65" s="2" customFormat="1" ht="16.5" customHeight="1">
      <c r="A227" s="30"/>
      <c r="B227" s="146"/>
      <c r="C227" s="147" t="s">
        <v>477</v>
      </c>
      <c r="D227" s="147" t="s">
        <v>135</v>
      </c>
      <c r="E227" s="148" t="s">
        <v>699</v>
      </c>
      <c r="F227" s="149" t="s">
        <v>700</v>
      </c>
      <c r="G227" s="150" t="s">
        <v>276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283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283</v>
      </c>
      <c r="BM227" s="157" t="s">
        <v>701</v>
      </c>
    </row>
    <row r="228" spans="1:65" s="2" customFormat="1" ht="16.5" customHeight="1">
      <c r="A228" s="30"/>
      <c r="B228" s="146"/>
      <c r="C228" s="147" t="s">
        <v>482</v>
      </c>
      <c r="D228" s="147" t="s">
        <v>135</v>
      </c>
      <c r="E228" s="148" t="s">
        <v>702</v>
      </c>
      <c r="F228" s="149" t="s">
        <v>703</v>
      </c>
      <c r="G228" s="150" t="s">
        <v>276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283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283</v>
      </c>
      <c r="BM228" s="157" t="s">
        <v>704</v>
      </c>
    </row>
    <row r="229" spans="1:65" s="2" customFormat="1" ht="16.5" customHeight="1">
      <c r="A229" s="30"/>
      <c r="B229" s="146"/>
      <c r="C229" s="147" t="s">
        <v>488</v>
      </c>
      <c r="D229" s="147" t="s">
        <v>135</v>
      </c>
      <c r="E229" s="148" t="s">
        <v>705</v>
      </c>
      <c r="F229" s="149" t="s">
        <v>706</v>
      </c>
      <c r="G229" s="150" t="s">
        <v>276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283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283</v>
      </c>
      <c r="BM229" s="157" t="s">
        <v>707</v>
      </c>
    </row>
    <row r="230" spans="1:65" s="2" customFormat="1" ht="16.5" customHeight="1">
      <c r="A230" s="30"/>
      <c r="B230" s="146"/>
      <c r="C230" s="147" t="s">
        <v>492</v>
      </c>
      <c r="D230" s="147" t="s">
        <v>135</v>
      </c>
      <c r="E230" s="148" t="s">
        <v>708</v>
      </c>
      <c r="F230" s="149" t="s">
        <v>709</v>
      </c>
      <c r="G230" s="150" t="s">
        <v>276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283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283</v>
      </c>
      <c r="BM230" s="157" t="s">
        <v>710</v>
      </c>
    </row>
    <row r="231" spans="1:65" s="2" customFormat="1" ht="16.5" customHeight="1">
      <c r="A231" s="30"/>
      <c r="B231" s="146"/>
      <c r="C231" s="147" t="s">
        <v>496</v>
      </c>
      <c r="D231" s="147" t="s">
        <v>135</v>
      </c>
      <c r="E231" s="148" t="s">
        <v>711</v>
      </c>
      <c r="F231" s="149" t="s">
        <v>712</v>
      </c>
      <c r="G231" s="150" t="s">
        <v>276</v>
      </c>
      <c r="H231" s="151">
        <v>3005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90.149999999999991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283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283</v>
      </c>
      <c r="BM231" s="157" t="s">
        <v>713</v>
      </c>
    </row>
    <row r="232" spans="1:65" s="14" customFormat="1">
      <c r="B232" s="166"/>
      <c r="D232" s="160" t="s">
        <v>142</v>
      </c>
      <c r="E232" s="167" t="s">
        <v>1</v>
      </c>
      <c r="F232" s="168" t="s">
        <v>714</v>
      </c>
      <c r="H232" s="169">
        <v>2880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715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>
      <c r="B234" s="180"/>
      <c r="D234" s="160" t="s">
        <v>142</v>
      </c>
      <c r="E234" s="181" t="s">
        <v>1</v>
      </c>
      <c r="F234" s="182" t="s">
        <v>157</v>
      </c>
      <c r="H234" s="183">
        <v>3005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500</v>
      </c>
      <c r="D235" s="147" t="s">
        <v>135</v>
      </c>
      <c r="E235" s="148" t="s">
        <v>716</v>
      </c>
      <c r="F235" s="149" t="s">
        <v>717</v>
      </c>
      <c r="G235" s="150" t="s">
        <v>276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283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283</v>
      </c>
      <c r="BM235" s="157" t="s">
        <v>718</v>
      </c>
    </row>
    <row r="236" spans="1:65" s="14" customFormat="1">
      <c r="B236" s="166"/>
      <c r="D236" s="160" t="s">
        <v>142</v>
      </c>
      <c r="E236" s="167" t="s">
        <v>1</v>
      </c>
      <c r="F236" s="168" t="s">
        <v>719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504</v>
      </c>
      <c r="D237" s="147" t="s">
        <v>135</v>
      </c>
      <c r="E237" s="148" t="s">
        <v>720</v>
      </c>
      <c r="F237" s="149" t="s">
        <v>721</v>
      </c>
      <c r="G237" s="150" t="s">
        <v>672</v>
      </c>
      <c r="H237" s="151">
        <v>1055.155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283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283</v>
      </c>
      <c r="BM237" s="157" t="s">
        <v>722</v>
      </c>
    </row>
    <row r="238" spans="1:65" s="12" customFormat="1" ht="22.9" customHeight="1">
      <c r="B238" s="134"/>
      <c r="D238" s="135" t="s">
        <v>73</v>
      </c>
      <c r="E238" s="144" t="s">
        <v>723</v>
      </c>
      <c r="F238" s="144" t="s">
        <v>724</v>
      </c>
      <c r="J238" s="145">
        <f>BK238</f>
        <v>0</v>
      </c>
      <c r="L238" s="134"/>
      <c r="M238" s="138"/>
      <c r="N238" s="139"/>
      <c r="O238" s="139"/>
      <c r="P238" s="140">
        <f>SUM(P239:P247)</f>
        <v>9.7510000000000012</v>
      </c>
      <c r="Q238" s="139"/>
      <c r="R238" s="140">
        <f>SUM(R239:R247)</f>
        <v>1.89E-2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510</v>
      </c>
      <c r="D239" s="147" t="s">
        <v>135</v>
      </c>
      <c r="E239" s="148" t="s">
        <v>725</v>
      </c>
      <c r="F239" s="149" t="s">
        <v>726</v>
      </c>
      <c r="G239" s="150" t="s">
        <v>339</v>
      </c>
      <c r="H239" s="151">
        <v>15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2.4750000000000001</v>
      </c>
      <c r="Q239" s="155">
        <v>8.0000000000000007E-5</v>
      </c>
      <c r="R239" s="155">
        <f t="shared" ref="R239:R247" si="32">Q239*H239</f>
        <v>1.2000000000000001E-3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283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283</v>
      </c>
      <c r="BM239" s="157" t="s">
        <v>727</v>
      </c>
    </row>
    <row r="240" spans="1:65" s="2" customFormat="1" ht="16.5" customHeight="1">
      <c r="A240" s="30"/>
      <c r="B240" s="146"/>
      <c r="C240" s="187" t="s">
        <v>728</v>
      </c>
      <c r="D240" s="187" t="s">
        <v>243</v>
      </c>
      <c r="E240" s="188" t="s">
        <v>729</v>
      </c>
      <c r="F240" s="189" t="s">
        <v>730</v>
      </c>
      <c r="G240" s="190" t="s">
        <v>339</v>
      </c>
      <c r="H240" s="191">
        <v>13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362</v>
      </c>
      <c r="AT240" s="157" t="s">
        <v>243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283</v>
      </c>
      <c r="BM240" s="157" t="s">
        <v>731</v>
      </c>
    </row>
    <row r="241" spans="1:65" s="2" customFormat="1" ht="16.5" customHeight="1">
      <c r="A241" s="30"/>
      <c r="B241" s="146"/>
      <c r="C241" s="187" t="s">
        <v>598</v>
      </c>
      <c r="D241" s="187" t="s">
        <v>243</v>
      </c>
      <c r="E241" s="188" t="s">
        <v>732</v>
      </c>
      <c r="F241" s="189" t="s">
        <v>733</v>
      </c>
      <c r="G241" s="190" t="s">
        <v>339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362</v>
      </c>
      <c r="AT241" s="157" t="s">
        <v>243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283</v>
      </c>
      <c r="BM241" s="157" t="s">
        <v>734</v>
      </c>
    </row>
    <row r="242" spans="1:65" s="2" customFormat="1" ht="21.75" customHeight="1">
      <c r="A242" s="30"/>
      <c r="B242" s="146"/>
      <c r="C242" s="147" t="s">
        <v>735</v>
      </c>
      <c r="D242" s="147" t="s">
        <v>135</v>
      </c>
      <c r="E242" s="148" t="s">
        <v>736</v>
      </c>
      <c r="F242" s="149" t="s">
        <v>737</v>
      </c>
      <c r="G242" s="150" t="s">
        <v>339</v>
      </c>
      <c r="H242" s="151">
        <v>24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2.472</v>
      </c>
      <c r="Q242" s="155">
        <v>2.4000000000000001E-4</v>
      </c>
      <c r="R242" s="155">
        <f t="shared" si="32"/>
        <v>5.7600000000000004E-3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283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283</v>
      </c>
      <c r="BM242" s="157" t="s">
        <v>738</v>
      </c>
    </row>
    <row r="243" spans="1:65" s="2" customFormat="1" ht="21.75" customHeight="1">
      <c r="A243" s="30"/>
      <c r="B243" s="146"/>
      <c r="C243" s="147" t="s">
        <v>739</v>
      </c>
      <c r="D243" s="147" t="s">
        <v>135</v>
      </c>
      <c r="E243" s="148" t="s">
        <v>740</v>
      </c>
      <c r="F243" s="149" t="s">
        <v>741</v>
      </c>
      <c r="G243" s="150" t="s">
        <v>339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283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283</v>
      </c>
      <c r="BM243" s="157" t="s">
        <v>742</v>
      </c>
    </row>
    <row r="244" spans="1:65" s="2" customFormat="1" ht="21.75" customHeight="1">
      <c r="A244" s="30"/>
      <c r="B244" s="146"/>
      <c r="C244" s="147" t="s">
        <v>743</v>
      </c>
      <c r="D244" s="147" t="s">
        <v>135</v>
      </c>
      <c r="E244" s="148" t="s">
        <v>744</v>
      </c>
      <c r="F244" s="149" t="s">
        <v>745</v>
      </c>
      <c r="G244" s="150" t="s">
        <v>339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283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283</v>
      </c>
      <c r="BM244" s="157" t="s">
        <v>746</v>
      </c>
    </row>
    <row r="245" spans="1:65" s="2" customFormat="1" ht="21.75" customHeight="1">
      <c r="A245" s="30"/>
      <c r="B245" s="146"/>
      <c r="C245" s="147" t="s">
        <v>747</v>
      </c>
      <c r="D245" s="147" t="s">
        <v>135</v>
      </c>
      <c r="E245" s="148" t="s">
        <v>748</v>
      </c>
      <c r="F245" s="149" t="s">
        <v>749</v>
      </c>
      <c r="G245" s="150" t="s">
        <v>339</v>
      </c>
      <c r="H245" s="151">
        <v>22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1.804</v>
      </c>
      <c r="Q245" s="155">
        <v>2.2000000000000001E-4</v>
      </c>
      <c r="R245" s="155">
        <f t="shared" si="32"/>
        <v>4.8400000000000006E-3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283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283</v>
      </c>
      <c r="BM245" s="157" t="s">
        <v>750</v>
      </c>
    </row>
    <row r="246" spans="1:65" s="2" customFormat="1" ht="16.5" customHeight="1">
      <c r="A246" s="30"/>
      <c r="B246" s="146"/>
      <c r="C246" s="147" t="s">
        <v>751</v>
      </c>
      <c r="D246" s="147" t="s">
        <v>135</v>
      </c>
      <c r="E246" s="148" t="s">
        <v>752</v>
      </c>
      <c r="F246" s="149" t="s">
        <v>753</v>
      </c>
      <c r="G246" s="150" t="s">
        <v>339</v>
      </c>
      <c r="H246" s="151">
        <v>11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2.2000000000000002</v>
      </c>
      <c r="Q246" s="155">
        <v>3.4000000000000002E-4</v>
      </c>
      <c r="R246" s="155">
        <f t="shared" si="32"/>
        <v>3.7400000000000003E-3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283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283</v>
      </c>
      <c r="BM246" s="157" t="s">
        <v>754</v>
      </c>
    </row>
    <row r="247" spans="1:65" s="2" customFormat="1" ht="21.75" customHeight="1">
      <c r="A247" s="30"/>
      <c r="B247" s="146"/>
      <c r="C247" s="147" t="s">
        <v>755</v>
      </c>
      <c r="D247" s="147" t="s">
        <v>135</v>
      </c>
      <c r="E247" s="148" t="s">
        <v>756</v>
      </c>
      <c r="F247" s="149" t="s">
        <v>757</v>
      </c>
      <c r="G247" s="150" t="s">
        <v>672</v>
      </c>
      <c r="H247" s="151">
        <v>547.16200000000003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283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283</v>
      </c>
      <c r="BM247" s="157" t="s">
        <v>758</v>
      </c>
    </row>
    <row r="248" spans="1:65" s="12" customFormat="1" ht="22.9" customHeight="1">
      <c r="B248" s="134"/>
      <c r="D248" s="135" t="s">
        <v>73</v>
      </c>
      <c r="E248" s="144" t="s">
        <v>759</v>
      </c>
      <c r="F248" s="144" t="s">
        <v>760</v>
      </c>
      <c r="J248" s="145">
        <f>BK248</f>
        <v>0</v>
      </c>
      <c r="L248" s="134"/>
      <c r="M248" s="138"/>
      <c r="N248" s="139"/>
      <c r="O248" s="139"/>
      <c r="P248" s="140">
        <f>SUM(P249:P264)</f>
        <v>162.79599999999996</v>
      </c>
      <c r="Q248" s="139"/>
      <c r="R248" s="140">
        <f>SUM(R249:R264)</f>
        <v>1.4366200000000002</v>
      </c>
      <c r="S248" s="139"/>
      <c r="T248" s="141">
        <f>SUM(T249:T264)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SUM(BK249:BK264)</f>
        <v>0</v>
      </c>
    </row>
    <row r="249" spans="1:65" s="2" customFormat="1" ht="21.75" customHeight="1">
      <c r="A249" s="30"/>
      <c r="B249" s="146"/>
      <c r="C249" s="147" t="s">
        <v>761</v>
      </c>
      <c r="D249" s="147" t="s">
        <v>135</v>
      </c>
      <c r="E249" s="148" t="s">
        <v>762</v>
      </c>
      <c r="F249" s="149" t="s">
        <v>763</v>
      </c>
      <c r="G249" s="150" t="s">
        <v>339</v>
      </c>
      <c r="H249" s="151">
        <v>4</v>
      </c>
      <c r="I249" s="152"/>
      <c r="J249" s="152">
        <f t="shared" ref="J249:J258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8" si="41">O249*H249</f>
        <v>1.0720000000000001</v>
      </c>
      <c r="Q249" s="155">
        <v>0</v>
      </c>
      <c r="R249" s="155">
        <f t="shared" ref="R249:R258" si="42">Q249*H249</f>
        <v>0</v>
      </c>
      <c r="S249" s="155">
        <v>0</v>
      </c>
      <c r="T249" s="156">
        <f t="shared" ref="T249:T258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283</v>
      </c>
      <c r="AT249" s="157" t="s">
        <v>135</v>
      </c>
      <c r="AU249" s="157" t="s">
        <v>87</v>
      </c>
      <c r="AY249" s="18" t="s">
        <v>133</v>
      </c>
      <c r="BE249" s="158">
        <f t="shared" ref="BE249:BE258" si="44">IF(N249="základní",J249,0)</f>
        <v>0</v>
      </c>
      <c r="BF249" s="158">
        <f t="shared" ref="BF249:BF258" si="45">IF(N249="snížená",J249,0)</f>
        <v>0</v>
      </c>
      <c r="BG249" s="158">
        <f t="shared" ref="BG249:BG258" si="46">IF(N249="zákl. přenesená",J249,0)</f>
        <v>0</v>
      </c>
      <c r="BH249" s="158">
        <f t="shared" ref="BH249:BH258" si="47">IF(N249="sníž. přenesená",J249,0)</f>
        <v>0</v>
      </c>
      <c r="BI249" s="158">
        <f t="shared" ref="BI249:BI258" si="48">IF(N249="nulová",J249,0)</f>
        <v>0</v>
      </c>
      <c r="BJ249" s="18" t="s">
        <v>87</v>
      </c>
      <c r="BK249" s="158">
        <f t="shared" ref="BK249:BK258" si="49">ROUND(I249*H249,2)</f>
        <v>0</v>
      </c>
      <c r="BL249" s="18" t="s">
        <v>283</v>
      </c>
      <c r="BM249" s="157" t="s">
        <v>764</v>
      </c>
    </row>
    <row r="250" spans="1:65" s="2" customFormat="1" ht="33" customHeight="1">
      <c r="A250" s="30"/>
      <c r="B250" s="146"/>
      <c r="C250" s="147" t="s">
        <v>765</v>
      </c>
      <c r="D250" s="147" t="s">
        <v>135</v>
      </c>
      <c r="E250" s="148" t="s">
        <v>766</v>
      </c>
      <c r="F250" s="149" t="s">
        <v>767</v>
      </c>
      <c r="G250" s="150" t="s">
        <v>339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283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283</v>
      </c>
      <c r="BM250" s="157" t="s">
        <v>768</v>
      </c>
    </row>
    <row r="251" spans="1:65" s="2" customFormat="1" ht="44.25" customHeight="1">
      <c r="A251" s="30"/>
      <c r="B251" s="146"/>
      <c r="C251" s="147" t="s">
        <v>769</v>
      </c>
      <c r="D251" s="147" t="s">
        <v>135</v>
      </c>
      <c r="E251" s="148" t="s">
        <v>770</v>
      </c>
      <c r="F251" s="149" t="s">
        <v>771</v>
      </c>
      <c r="G251" s="150" t="s">
        <v>276</v>
      </c>
      <c r="H251" s="151">
        <v>2880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74.88</v>
      </c>
      <c r="Q251" s="155">
        <v>1.1E-4</v>
      </c>
      <c r="R251" s="155">
        <f t="shared" si="42"/>
        <v>0.31680000000000003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283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283</v>
      </c>
      <c r="BM251" s="157" t="s">
        <v>772</v>
      </c>
    </row>
    <row r="252" spans="1:65" s="2" customFormat="1" ht="33" customHeight="1">
      <c r="A252" s="30"/>
      <c r="B252" s="146"/>
      <c r="C252" s="147" t="s">
        <v>773</v>
      </c>
      <c r="D252" s="147" t="s">
        <v>135</v>
      </c>
      <c r="E252" s="148" t="s">
        <v>774</v>
      </c>
      <c r="F252" s="149" t="s">
        <v>775</v>
      </c>
      <c r="G252" s="150" t="s">
        <v>181</v>
      </c>
      <c r="H252" s="151">
        <v>445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48.95</v>
      </c>
      <c r="Q252" s="155">
        <v>1.74E-3</v>
      </c>
      <c r="R252" s="155">
        <f t="shared" si="42"/>
        <v>0.77429999999999999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283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283</v>
      </c>
      <c r="BM252" s="157" t="s">
        <v>776</v>
      </c>
    </row>
    <row r="253" spans="1:65" s="2" customFormat="1" ht="21.75" customHeight="1">
      <c r="A253" s="30"/>
      <c r="B253" s="146"/>
      <c r="C253" s="147" t="s">
        <v>777</v>
      </c>
      <c r="D253" s="147" t="s">
        <v>135</v>
      </c>
      <c r="E253" s="148" t="s">
        <v>778</v>
      </c>
      <c r="F253" s="149" t="s">
        <v>779</v>
      </c>
      <c r="G253" s="150" t="s">
        <v>276</v>
      </c>
      <c r="H253" s="151">
        <v>450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14.4</v>
      </c>
      <c r="Q253" s="155">
        <v>6.9999999999999994E-5</v>
      </c>
      <c r="R253" s="155">
        <f t="shared" si="42"/>
        <v>3.15E-2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283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283</v>
      </c>
      <c r="BM253" s="157" t="s">
        <v>780</v>
      </c>
    </row>
    <row r="254" spans="1:65" s="2" customFormat="1" ht="33" customHeight="1">
      <c r="A254" s="30"/>
      <c r="B254" s="146"/>
      <c r="C254" s="147" t="s">
        <v>781</v>
      </c>
      <c r="D254" s="147" t="s">
        <v>135</v>
      </c>
      <c r="E254" s="148" t="s">
        <v>782</v>
      </c>
      <c r="F254" s="149" t="s">
        <v>783</v>
      </c>
      <c r="G254" s="150" t="s">
        <v>339</v>
      </c>
      <c r="H254" s="151">
        <v>7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3.5209999999999999</v>
      </c>
      <c r="Q254" s="155">
        <v>3.0999999999999999E-3</v>
      </c>
      <c r="R254" s="155">
        <f t="shared" si="42"/>
        <v>2.1700000000000001E-2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283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283</v>
      </c>
      <c r="BM254" s="157" t="s">
        <v>784</v>
      </c>
    </row>
    <row r="255" spans="1:65" s="2" customFormat="1" ht="44.25" customHeight="1">
      <c r="A255" s="30"/>
      <c r="B255" s="146"/>
      <c r="C255" s="147" t="s">
        <v>785</v>
      </c>
      <c r="D255" s="147" t="s">
        <v>135</v>
      </c>
      <c r="E255" s="148" t="s">
        <v>786</v>
      </c>
      <c r="F255" s="149" t="s">
        <v>787</v>
      </c>
      <c r="G255" s="150" t="s">
        <v>339</v>
      </c>
      <c r="H255" s="151">
        <v>1</v>
      </c>
      <c r="I255" s="152"/>
      <c r="J255" s="152">
        <f t="shared" si="40"/>
        <v>0</v>
      </c>
      <c r="K255" s="149" t="s">
        <v>1</v>
      </c>
      <c r="L255" s="31"/>
      <c r="M255" s="153" t="s">
        <v>1</v>
      </c>
      <c r="N255" s="154" t="s">
        <v>40</v>
      </c>
      <c r="O255" s="155">
        <v>0.50900000000000001</v>
      </c>
      <c r="P255" s="155">
        <f t="shared" si="41"/>
        <v>0.50900000000000001</v>
      </c>
      <c r="Q255" s="155">
        <v>3.5000000000000001E-3</v>
      </c>
      <c r="R255" s="155">
        <f t="shared" si="42"/>
        <v>3.5000000000000001E-3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283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283</v>
      </c>
      <c r="BM255" s="157" t="s">
        <v>788</v>
      </c>
    </row>
    <row r="256" spans="1:65" s="2" customFormat="1" ht="33" customHeight="1">
      <c r="A256" s="30"/>
      <c r="B256" s="146"/>
      <c r="C256" s="147" t="s">
        <v>789</v>
      </c>
      <c r="D256" s="147" t="s">
        <v>135</v>
      </c>
      <c r="E256" s="148" t="s">
        <v>790</v>
      </c>
      <c r="F256" s="149" t="s">
        <v>791</v>
      </c>
      <c r="G256" s="150" t="s">
        <v>339</v>
      </c>
      <c r="H256" s="151">
        <v>4</v>
      </c>
      <c r="I256" s="152"/>
      <c r="J256" s="152">
        <f t="shared" si="40"/>
        <v>0</v>
      </c>
      <c r="K256" s="149" t="s">
        <v>1</v>
      </c>
      <c r="L256" s="31"/>
      <c r="M256" s="153" t="s">
        <v>1</v>
      </c>
      <c r="N256" s="154" t="s">
        <v>40</v>
      </c>
      <c r="O256" s="155">
        <v>0.51800000000000002</v>
      </c>
      <c r="P256" s="155">
        <f t="shared" si="41"/>
        <v>2.0720000000000001</v>
      </c>
      <c r="Q256" s="155">
        <v>3.8999999999999998E-3</v>
      </c>
      <c r="R256" s="155">
        <f t="shared" si="42"/>
        <v>1.5599999999999999E-2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283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283</v>
      </c>
      <c r="BM256" s="157" t="s">
        <v>792</v>
      </c>
    </row>
    <row r="257" spans="1:65" s="2" customFormat="1" ht="33" customHeight="1">
      <c r="A257" s="30"/>
      <c r="B257" s="146"/>
      <c r="C257" s="147" t="s">
        <v>793</v>
      </c>
      <c r="D257" s="147" t="s">
        <v>135</v>
      </c>
      <c r="E257" s="148" t="s">
        <v>794</v>
      </c>
      <c r="F257" s="149" t="s">
        <v>795</v>
      </c>
      <c r="G257" s="150" t="s">
        <v>339</v>
      </c>
      <c r="H257" s="151">
        <v>5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0.52400000000000002</v>
      </c>
      <c r="P257" s="155">
        <f t="shared" si="41"/>
        <v>2.62</v>
      </c>
      <c r="Q257" s="155">
        <v>4.4999999999999997E-3</v>
      </c>
      <c r="R257" s="155">
        <f t="shared" si="42"/>
        <v>2.2499999999999999E-2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283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283</v>
      </c>
      <c r="BM257" s="157" t="s">
        <v>796</v>
      </c>
    </row>
    <row r="258" spans="1:65" s="2" customFormat="1" ht="21.75" customHeight="1">
      <c r="A258" s="30"/>
      <c r="B258" s="146"/>
      <c r="C258" s="147" t="s">
        <v>797</v>
      </c>
      <c r="D258" s="147" t="s">
        <v>135</v>
      </c>
      <c r="E258" s="148" t="s">
        <v>798</v>
      </c>
      <c r="F258" s="149" t="s">
        <v>799</v>
      </c>
      <c r="G258" s="150" t="s">
        <v>339</v>
      </c>
      <c r="H258" s="151">
        <v>6</v>
      </c>
      <c r="I258" s="152"/>
      <c r="J258" s="152">
        <f t="shared" si="40"/>
        <v>0</v>
      </c>
      <c r="K258" s="149" t="s">
        <v>1</v>
      </c>
      <c r="L258" s="31"/>
      <c r="M258" s="153" t="s">
        <v>1</v>
      </c>
      <c r="N258" s="154" t="s">
        <v>40</v>
      </c>
      <c r="O258" s="155">
        <v>0.57299999999999995</v>
      </c>
      <c r="P258" s="155">
        <f t="shared" si="41"/>
        <v>3.4379999999999997</v>
      </c>
      <c r="Q258" s="155">
        <v>1.09E-2</v>
      </c>
      <c r="R258" s="155">
        <f t="shared" si="42"/>
        <v>6.54E-2</v>
      </c>
      <c r="S258" s="155">
        <v>0</v>
      </c>
      <c r="T258" s="156">
        <f t="shared" si="4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7" t="s">
        <v>283</v>
      </c>
      <c r="AT258" s="157" t="s">
        <v>135</v>
      </c>
      <c r="AU258" s="157" t="s">
        <v>87</v>
      </c>
      <c r="AY258" s="18" t="s">
        <v>133</v>
      </c>
      <c r="BE258" s="158">
        <f t="shared" si="44"/>
        <v>0</v>
      </c>
      <c r="BF258" s="158">
        <f t="shared" si="45"/>
        <v>0</v>
      </c>
      <c r="BG258" s="158">
        <f t="shared" si="46"/>
        <v>0</v>
      </c>
      <c r="BH258" s="158">
        <f t="shared" si="47"/>
        <v>0</v>
      </c>
      <c r="BI258" s="158">
        <f t="shared" si="48"/>
        <v>0</v>
      </c>
      <c r="BJ258" s="18" t="s">
        <v>87</v>
      </c>
      <c r="BK258" s="158">
        <f t="shared" si="49"/>
        <v>0</v>
      </c>
      <c r="BL258" s="18" t="s">
        <v>283</v>
      </c>
      <c r="BM258" s="157" t="s">
        <v>800</v>
      </c>
    </row>
    <row r="259" spans="1:65" s="14" customFormat="1">
      <c r="B259" s="166"/>
      <c r="D259" s="160" t="s">
        <v>142</v>
      </c>
      <c r="E259" s="167" t="s">
        <v>1</v>
      </c>
      <c r="F259" s="168" t="s">
        <v>194</v>
      </c>
      <c r="H259" s="169">
        <v>6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81</v>
      </c>
      <c r="AY259" s="167" t="s">
        <v>133</v>
      </c>
    </row>
    <row r="260" spans="1:65" s="2" customFormat="1" ht="21.75" customHeight="1">
      <c r="A260" s="30"/>
      <c r="B260" s="146"/>
      <c r="C260" s="147" t="s">
        <v>801</v>
      </c>
      <c r="D260" s="147" t="s">
        <v>135</v>
      </c>
      <c r="E260" s="148" t="s">
        <v>802</v>
      </c>
      <c r="F260" s="149" t="s">
        <v>803</v>
      </c>
      <c r="G260" s="150" t="s">
        <v>339</v>
      </c>
      <c r="H260" s="151">
        <v>4</v>
      </c>
      <c r="I260" s="152"/>
      <c r="J260" s="152">
        <f>ROUND(I260*H260,2)</f>
        <v>0</v>
      </c>
      <c r="K260" s="149" t="s">
        <v>1</v>
      </c>
      <c r="L260" s="31"/>
      <c r="M260" s="153" t="s">
        <v>1</v>
      </c>
      <c r="N260" s="154" t="s">
        <v>40</v>
      </c>
      <c r="O260" s="155">
        <v>0.58399999999999996</v>
      </c>
      <c r="P260" s="155">
        <f>O260*H260</f>
        <v>2.3359999999999999</v>
      </c>
      <c r="Q260" s="155">
        <v>1.24E-2</v>
      </c>
      <c r="R260" s="155">
        <f>Q260*H260</f>
        <v>4.9599999999999998E-2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283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283</v>
      </c>
      <c r="BM260" s="157" t="s">
        <v>804</v>
      </c>
    </row>
    <row r="261" spans="1:65" s="2" customFormat="1" ht="21.75" customHeight="1">
      <c r="A261" s="30"/>
      <c r="B261" s="146"/>
      <c r="C261" s="147" t="s">
        <v>805</v>
      </c>
      <c r="D261" s="147" t="s">
        <v>135</v>
      </c>
      <c r="E261" s="148" t="s">
        <v>806</v>
      </c>
      <c r="F261" s="149" t="s">
        <v>807</v>
      </c>
      <c r="G261" s="150" t="s">
        <v>339</v>
      </c>
      <c r="H261" s="151">
        <v>1</v>
      </c>
      <c r="I261" s="152"/>
      <c r="J261" s="152">
        <f>ROUND(I261*H261,2)</f>
        <v>0</v>
      </c>
      <c r="K261" s="149" t="s">
        <v>139</v>
      </c>
      <c r="L261" s="31"/>
      <c r="M261" s="153" t="s">
        <v>1</v>
      </c>
      <c r="N261" s="154" t="s">
        <v>40</v>
      </c>
      <c r="O261" s="155">
        <v>0.59399999999999997</v>
      </c>
      <c r="P261" s="155">
        <f>O261*H261</f>
        <v>0.59399999999999997</v>
      </c>
      <c r="Q261" s="155">
        <v>1.4200000000000001E-2</v>
      </c>
      <c r="R261" s="155">
        <f>Q261*H261</f>
        <v>1.4200000000000001E-2</v>
      </c>
      <c r="S261" s="155">
        <v>0</v>
      </c>
      <c r="T261" s="156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7" t="s">
        <v>283</v>
      </c>
      <c r="AT261" s="157" t="s">
        <v>135</v>
      </c>
      <c r="AU261" s="157" t="s">
        <v>87</v>
      </c>
      <c r="AY261" s="18" t="s">
        <v>133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8" t="s">
        <v>87</v>
      </c>
      <c r="BK261" s="158">
        <f>ROUND(I261*H261,2)</f>
        <v>0</v>
      </c>
      <c r="BL261" s="18" t="s">
        <v>283</v>
      </c>
      <c r="BM261" s="157" t="s">
        <v>808</v>
      </c>
    </row>
    <row r="262" spans="1:65" s="2" customFormat="1" ht="21.75" customHeight="1">
      <c r="A262" s="30"/>
      <c r="B262" s="146"/>
      <c r="C262" s="147" t="s">
        <v>809</v>
      </c>
      <c r="D262" s="147" t="s">
        <v>135</v>
      </c>
      <c r="E262" s="148" t="s">
        <v>810</v>
      </c>
      <c r="F262" s="149" t="s">
        <v>811</v>
      </c>
      <c r="G262" s="150" t="s">
        <v>339</v>
      </c>
      <c r="H262" s="151">
        <v>112</v>
      </c>
      <c r="I262" s="152"/>
      <c r="J262" s="152">
        <f>ROUND(I262*H262,2)</f>
        <v>0</v>
      </c>
      <c r="K262" s="149" t="s">
        <v>139</v>
      </c>
      <c r="L262" s="31"/>
      <c r="M262" s="153" t="s">
        <v>1</v>
      </c>
      <c r="N262" s="154" t="s">
        <v>40</v>
      </c>
      <c r="O262" s="155">
        <v>6.5000000000000002E-2</v>
      </c>
      <c r="P262" s="155">
        <f>O262*H262</f>
        <v>7.28</v>
      </c>
      <c r="Q262" s="155">
        <v>6.0000000000000002E-5</v>
      </c>
      <c r="R262" s="155">
        <f>Q262*H262</f>
        <v>6.7200000000000003E-3</v>
      </c>
      <c r="S262" s="155">
        <v>0</v>
      </c>
      <c r="T262" s="15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7" t="s">
        <v>283</v>
      </c>
      <c r="AT262" s="157" t="s">
        <v>135</v>
      </c>
      <c r="AU262" s="157" t="s">
        <v>87</v>
      </c>
      <c r="AY262" s="18" t="s">
        <v>133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87</v>
      </c>
      <c r="BK262" s="158">
        <f>ROUND(I262*H262,2)</f>
        <v>0</v>
      </c>
      <c r="BL262" s="18" t="s">
        <v>283</v>
      </c>
      <c r="BM262" s="157" t="s">
        <v>812</v>
      </c>
    </row>
    <row r="263" spans="1:65" s="2" customFormat="1" ht="21.75" customHeight="1">
      <c r="A263" s="200"/>
      <c r="B263" s="146"/>
      <c r="C263" s="201">
        <v>84</v>
      </c>
      <c r="D263" s="201" t="s">
        <v>135</v>
      </c>
      <c r="E263" s="202" t="s">
        <v>1101</v>
      </c>
      <c r="F263" s="203" t="s">
        <v>1102</v>
      </c>
      <c r="G263" s="204" t="s">
        <v>339</v>
      </c>
      <c r="H263" s="205">
        <v>7</v>
      </c>
      <c r="I263" s="206"/>
      <c r="J263" s="206">
        <f>ROUND(I263*H263,2)</f>
        <v>0</v>
      </c>
      <c r="K263" s="203"/>
      <c r="L263" s="207" t="s">
        <v>1103</v>
      </c>
      <c r="M263" s="153"/>
      <c r="N263" s="154"/>
      <c r="O263" s="155"/>
      <c r="P263" s="155"/>
      <c r="Q263" s="155"/>
      <c r="R263" s="155"/>
      <c r="S263" s="155"/>
      <c r="T263" s="156"/>
      <c r="U263" s="200"/>
      <c r="V263" s="200"/>
      <c r="W263" s="200"/>
      <c r="X263" s="200"/>
      <c r="Y263" s="200"/>
      <c r="Z263" s="200"/>
      <c r="AA263" s="200"/>
      <c r="AB263" s="200"/>
      <c r="AC263" s="200"/>
      <c r="AD263" s="200"/>
      <c r="AE263" s="200"/>
      <c r="AR263" s="157"/>
      <c r="AT263" s="157"/>
      <c r="AU263" s="157"/>
      <c r="AY263" s="18"/>
      <c r="BE263" s="158"/>
      <c r="BF263" s="158"/>
      <c r="BG263" s="158"/>
      <c r="BH263" s="158"/>
      <c r="BI263" s="158"/>
      <c r="BJ263" s="18"/>
      <c r="BK263" s="158">
        <f>ROUND(I263*H263,2)</f>
        <v>0</v>
      </c>
      <c r="BL263" s="18"/>
      <c r="BM263" s="157"/>
    </row>
    <row r="264" spans="1:65" s="2" customFormat="1" ht="21.75" customHeight="1">
      <c r="A264" s="30"/>
      <c r="B264" s="146"/>
      <c r="C264" s="147">
        <v>85</v>
      </c>
      <c r="D264" s="147" t="s">
        <v>135</v>
      </c>
      <c r="E264" s="148" t="s">
        <v>813</v>
      </c>
      <c r="F264" s="149" t="s">
        <v>814</v>
      </c>
      <c r="G264" s="150" t="s">
        <v>672</v>
      </c>
      <c r="H264" s="151">
        <v>4893.6499999999996</v>
      </c>
      <c r="I264" s="152"/>
      <c r="J264" s="152">
        <f>ROUND(I264*H264,2)</f>
        <v>0</v>
      </c>
      <c r="K264" s="149" t="s">
        <v>139</v>
      </c>
      <c r="L264" s="31"/>
      <c r="M264" s="153" t="s">
        <v>1</v>
      </c>
      <c r="N264" s="154" t="s">
        <v>40</v>
      </c>
      <c r="O264" s="155">
        <v>0</v>
      </c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7" t="s">
        <v>283</v>
      </c>
      <c r="AT264" s="157" t="s">
        <v>135</v>
      </c>
      <c r="AU264" s="157" t="s">
        <v>87</v>
      </c>
      <c r="AY264" s="18" t="s">
        <v>133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87</v>
      </c>
      <c r="BK264" s="158">
        <f>ROUND(I264*H264,2)</f>
        <v>0</v>
      </c>
      <c r="BL264" s="18" t="s">
        <v>283</v>
      </c>
      <c r="BM264" s="157" t="s">
        <v>815</v>
      </c>
    </row>
    <row r="265" spans="1:65" s="12" customFormat="1" ht="25.9" customHeight="1">
      <c r="B265" s="134"/>
      <c r="D265" s="135" t="s">
        <v>73</v>
      </c>
      <c r="E265" s="136" t="s">
        <v>243</v>
      </c>
      <c r="F265" s="136" t="s">
        <v>816</v>
      </c>
      <c r="J265" s="137">
        <f>BK265</f>
        <v>0</v>
      </c>
      <c r="L265" s="134"/>
      <c r="M265" s="138"/>
      <c r="N265" s="139"/>
      <c r="O265" s="139"/>
      <c r="P265" s="140">
        <f>SUM(P266:P267)</f>
        <v>6.0140000000000011</v>
      </c>
      <c r="Q265" s="139"/>
      <c r="R265" s="140">
        <f>SUM(R266:R267)</f>
        <v>0</v>
      </c>
      <c r="S265" s="139"/>
      <c r="T265" s="141">
        <f>SUM(T266:T267)</f>
        <v>0</v>
      </c>
      <c r="AR265" s="135" t="s">
        <v>149</v>
      </c>
      <c r="AT265" s="142" t="s">
        <v>73</v>
      </c>
      <c r="AU265" s="142" t="s">
        <v>74</v>
      </c>
      <c r="AY265" s="135" t="s">
        <v>133</v>
      </c>
      <c r="BK265" s="143">
        <f>SUM(BK266:BK267)</f>
        <v>0</v>
      </c>
    </row>
    <row r="266" spans="1:65" s="2" customFormat="1" ht="21.75" customHeight="1">
      <c r="A266" s="30"/>
      <c r="B266" s="146"/>
      <c r="C266" s="147">
        <v>86</v>
      </c>
      <c r="D266" s="147" t="s">
        <v>135</v>
      </c>
      <c r="E266" s="148" t="s">
        <v>817</v>
      </c>
      <c r="F266" s="149" t="s">
        <v>818</v>
      </c>
      <c r="G266" s="150" t="s">
        <v>276</v>
      </c>
      <c r="H266" s="151">
        <v>58</v>
      </c>
      <c r="I266" s="152"/>
      <c r="J266" s="152">
        <f>ROUND(I266*H266,2)</f>
        <v>0</v>
      </c>
      <c r="K266" s="149" t="s">
        <v>139</v>
      </c>
      <c r="L266" s="31"/>
      <c r="M266" s="153" t="s">
        <v>1</v>
      </c>
      <c r="N266" s="154" t="s">
        <v>40</v>
      </c>
      <c r="O266" s="155">
        <v>0.1</v>
      </c>
      <c r="P266" s="155">
        <f>O266*H266</f>
        <v>5.8000000000000007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7" t="s">
        <v>598</v>
      </c>
      <c r="AT266" s="157" t="s">
        <v>135</v>
      </c>
      <c r="AU266" s="157" t="s">
        <v>81</v>
      </c>
      <c r="AY266" s="18" t="s">
        <v>133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87</v>
      </c>
      <c r="BK266" s="158">
        <f>ROUND(I266*H266,2)</f>
        <v>0</v>
      </c>
      <c r="BL266" s="18" t="s">
        <v>598</v>
      </c>
      <c r="BM266" s="157" t="s">
        <v>819</v>
      </c>
    </row>
    <row r="267" spans="1:65" s="2" customFormat="1" ht="21.75" customHeight="1">
      <c r="A267" s="30"/>
      <c r="B267" s="146"/>
      <c r="C267" s="147">
        <v>87</v>
      </c>
      <c r="D267" s="147" t="s">
        <v>135</v>
      </c>
      <c r="E267" s="148" t="s">
        <v>820</v>
      </c>
      <c r="F267" s="149" t="s">
        <v>821</v>
      </c>
      <c r="G267" s="150" t="s">
        <v>276</v>
      </c>
      <c r="H267" s="151">
        <v>2</v>
      </c>
      <c r="I267" s="152"/>
      <c r="J267" s="152">
        <f>ROUND(I267*H267,2)</f>
        <v>0</v>
      </c>
      <c r="K267" s="149" t="s">
        <v>139</v>
      </c>
      <c r="L267" s="31"/>
      <c r="M267" s="153" t="s">
        <v>1</v>
      </c>
      <c r="N267" s="154" t="s">
        <v>40</v>
      </c>
      <c r="O267" s="155">
        <v>0.107</v>
      </c>
      <c r="P267" s="155">
        <f>O267*H267</f>
        <v>0.214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7" t="s">
        <v>598</v>
      </c>
      <c r="AT267" s="157" t="s">
        <v>135</v>
      </c>
      <c r="AU267" s="157" t="s">
        <v>81</v>
      </c>
      <c r="AY267" s="18" t="s">
        <v>133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8" t="s">
        <v>87</v>
      </c>
      <c r="BK267" s="158">
        <f>ROUND(I267*H267,2)</f>
        <v>0</v>
      </c>
      <c r="BL267" s="18" t="s">
        <v>598</v>
      </c>
      <c r="BM267" s="157" t="s">
        <v>822</v>
      </c>
    </row>
    <row r="268" spans="1:65" s="12" customFormat="1" ht="25.9" customHeight="1">
      <c r="B268" s="134"/>
      <c r="D268" s="135" t="s">
        <v>73</v>
      </c>
      <c r="E268" s="136" t="s">
        <v>823</v>
      </c>
      <c r="F268" s="136" t="s">
        <v>823</v>
      </c>
      <c r="J268" s="137">
        <f>BK268</f>
        <v>0</v>
      </c>
      <c r="L268" s="134"/>
      <c r="M268" s="138"/>
      <c r="N268" s="139"/>
      <c r="O268" s="139"/>
      <c r="P268" s="140">
        <f>P269</f>
        <v>0</v>
      </c>
      <c r="Q268" s="139"/>
      <c r="R268" s="140">
        <f>R269</f>
        <v>0</v>
      </c>
      <c r="S268" s="139"/>
      <c r="T268" s="141">
        <f>T269</f>
        <v>0</v>
      </c>
      <c r="AR268" s="135" t="s">
        <v>140</v>
      </c>
      <c r="AT268" s="142" t="s">
        <v>73</v>
      </c>
      <c r="AU268" s="142" t="s">
        <v>74</v>
      </c>
      <c r="AY268" s="135" t="s">
        <v>133</v>
      </c>
      <c r="BK268" s="143">
        <f>BK269</f>
        <v>0</v>
      </c>
    </row>
    <row r="269" spans="1:65" s="2" customFormat="1" ht="16.5" customHeight="1">
      <c r="A269" s="30"/>
      <c r="B269" s="146"/>
      <c r="C269" s="147">
        <v>88</v>
      </c>
      <c r="D269" s="147" t="s">
        <v>135</v>
      </c>
      <c r="E269" s="148" t="s">
        <v>824</v>
      </c>
      <c r="F269" s="149" t="s">
        <v>825</v>
      </c>
      <c r="G269" s="150" t="s">
        <v>826</v>
      </c>
      <c r="H269" s="151">
        <v>72</v>
      </c>
      <c r="I269" s="152"/>
      <c r="J269" s="152">
        <f>ROUND(I269*H269,2)</f>
        <v>0</v>
      </c>
      <c r="K269" s="149" t="s">
        <v>1</v>
      </c>
      <c r="L269" s="31"/>
      <c r="M269" s="153" t="s">
        <v>1</v>
      </c>
      <c r="N269" s="154" t="s">
        <v>40</v>
      </c>
      <c r="O269" s="155">
        <v>0</v>
      </c>
      <c r="P269" s="155">
        <f>O269*H269</f>
        <v>0</v>
      </c>
      <c r="Q269" s="155">
        <v>0</v>
      </c>
      <c r="R269" s="155">
        <f>Q269*H269</f>
        <v>0</v>
      </c>
      <c r="S269" s="155">
        <v>0</v>
      </c>
      <c r="T269" s="156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7" t="s">
        <v>827</v>
      </c>
      <c r="AT269" s="157" t="s">
        <v>135</v>
      </c>
      <c r="AU269" s="157" t="s">
        <v>81</v>
      </c>
      <c r="AY269" s="18" t="s">
        <v>133</v>
      </c>
      <c r="BE269" s="158">
        <f>IF(N269="základní",J269,0)</f>
        <v>0</v>
      </c>
      <c r="BF269" s="158">
        <f>IF(N269="snížená",J269,0)</f>
        <v>0</v>
      </c>
      <c r="BG269" s="158">
        <f>IF(N269="zákl. přenesená",J269,0)</f>
        <v>0</v>
      </c>
      <c r="BH269" s="158">
        <f>IF(N269="sníž. přenesená",J269,0)</f>
        <v>0</v>
      </c>
      <c r="BI269" s="158">
        <f>IF(N269="nulová",J269,0)</f>
        <v>0</v>
      </c>
      <c r="BJ269" s="18" t="s">
        <v>87</v>
      </c>
      <c r="BK269" s="158">
        <f>ROUND(I269*H269,2)</f>
        <v>0</v>
      </c>
      <c r="BL269" s="18" t="s">
        <v>827</v>
      </c>
      <c r="BM269" s="157" t="s">
        <v>828</v>
      </c>
    </row>
    <row r="270" spans="1:65" s="12" customFormat="1" ht="25.9" customHeight="1">
      <c r="B270" s="134"/>
      <c r="D270" s="135" t="s">
        <v>73</v>
      </c>
      <c r="E270" s="136" t="s">
        <v>829</v>
      </c>
      <c r="F270" s="136" t="s">
        <v>830</v>
      </c>
      <c r="J270" s="137">
        <f>BK270</f>
        <v>0</v>
      </c>
      <c r="L270" s="134"/>
      <c r="M270" s="138"/>
      <c r="N270" s="139"/>
      <c r="O270" s="139"/>
      <c r="P270" s="140">
        <f>P271+P274</f>
        <v>0</v>
      </c>
      <c r="Q270" s="139"/>
      <c r="R270" s="140">
        <f>R271+R274</f>
        <v>0</v>
      </c>
      <c r="S270" s="139"/>
      <c r="T270" s="141">
        <f>T271+T274</f>
        <v>0</v>
      </c>
      <c r="AR270" s="135" t="s">
        <v>190</v>
      </c>
      <c r="AT270" s="142" t="s">
        <v>73</v>
      </c>
      <c r="AU270" s="142" t="s">
        <v>74</v>
      </c>
      <c r="AY270" s="135" t="s">
        <v>133</v>
      </c>
      <c r="BK270" s="143">
        <f>BK271+BK274</f>
        <v>0</v>
      </c>
    </row>
    <row r="271" spans="1:65" s="12" customFormat="1" ht="22.9" customHeight="1">
      <c r="B271" s="134"/>
      <c r="D271" s="135" t="s">
        <v>73</v>
      </c>
      <c r="E271" s="144" t="s">
        <v>831</v>
      </c>
      <c r="F271" s="144" t="s">
        <v>832</v>
      </c>
      <c r="J271" s="145">
        <f>BK271</f>
        <v>0</v>
      </c>
      <c r="L271" s="134"/>
      <c r="M271" s="138"/>
      <c r="N271" s="139"/>
      <c r="O271" s="139"/>
      <c r="P271" s="140">
        <f>SUM(P272:P273)</f>
        <v>0</v>
      </c>
      <c r="Q271" s="139"/>
      <c r="R271" s="140">
        <f>SUM(R272:R273)</f>
        <v>0</v>
      </c>
      <c r="S271" s="139"/>
      <c r="T271" s="141">
        <f>SUM(T272:T273)</f>
        <v>0</v>
      </c>
      <c r="AR271" s="135" t="s">
        <v>190</v>
      </c>
      <c r="AT271" s="142" t="s">
        <v>73</v>
      </c>
      <c r="AU271" s="142" t="s">
        <v>81</v>
      </c>
      <c r="AY271" s="135" t="s">
        <v>133</v>
      </c>
      <c r="BK271" s="143">
        <f>SUM(BK272:BK273)</f>
        <v>0</v>
      </c>
    </row>
    <row r="272" spans="1:65" s="2" customFormat="1" ht="16.5" customHeight="1">
      <c r="A272" s="30"/>
      <c r="B272" s="146"/>
      <c r="C272" s="147">
        <v>89</v>
      </c>
      <c r="D272" s="147" t="s">
        <v>135</v>
      </c>
      <c r="E272" s="148" t="s">
        <v>833</v>
      </c>
      <c r="F272" s="149" t="s">
        <v>834</v>
      </c>
      <c r="G272" s="150" t="s">
        <v>835</v>
      </c>
      <c r="H272" s="151">
        <v>1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0</v>
      </c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836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836</v>
      </c>
      <c r="BM272" s="157" t="s">
        <v>837</v>
      </c>
    </row>
    <row r="273" spans="1:65" s="2" customFormat="1" ht="16.5" customHeight="1">
      <c r="A273" s="30"/>
      <c r="B273" s="146"/>
      <c r="C273" s="147">
        <v>90</v>
      </c>
      <c r="D273" s="147" t="s">
        <v>135</v>
      </c>
      <c r="E273" s="148" t="s">
        <v>838</v>
      </c>
      <c r="F273" s="149" t="s">
        <v>839</v>
      </c>
      <c r="G273" s="150" t="s">
        <v>835</v>
      </c>
      <c r="H273" s="151">
        <v>1</v>
      </c>
      <c r="I273" s="152"/>
      <c r="J273" s="152">
        <f>ROUND(I273*H273,2)</f>
        <v>0</v>
      </c>
      <c r="K273" s="149" t="s">
        <v>139</v>
      </c>
      <c r="L273" s="31"/>
      <c r="M273" s="153" t="s">
        <v>1</v>
      </c>
      <c r="N273" s="154" t="s">
        <v>40</v>
      </c>
      <c r="O273" s="155">
        <v>0</v>
      </c>
      <c r="P273" s="155">
        <f>O273*H273</f>
        <v>0</v>
      </c>
      <c r="Q273" s="155">
        <v>0</v>
      </c>
      <c r="R273" s="155">
        <f>Q273*H273</f>
        <v>0</v>
      </c>
      <c r="S273" s="155">
        <v>0</v>
      </c>
      <c r="T273" s="156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7" t="s">
        <v>836</v>
      </c>
      <c r="AT273" s="157" t="s">
        <v>135</v>
      </c>
      <c r="AU273" s="157" t="s">
        <v>87</v>
      </c>
      <c r="AY273" s="18" t="s">
        <v>133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8" t="s">
        <v>87</v>
      </c>
      <c r="BK273" s="158">
        <f>ROUND(I273*H273,2)</f>
        <v>0</v>
      </c>
      <c r="BL273" s="18" t="s">
        <v>836</v>
      </c>
      <c r="BM273" s="157" t="s">
        <v>840</v>
      </c>
    </row>
    <row r="274" spans="1:65" s="12" customFormat="1" ht="22.9" customHeight="1">
      <c r="B274" s="134"/>
      <c r="D274" s="135" t="s">
        <v>73</v>
      </c>
      <c r="E274" s="144" t="s">
        <v>841</v>
      </c>
      <c r="F274" s="144" t="s">
        <v>842</v>
      </c>
      <c r="J274" s="145">
        <f>BK274</f>
        <v>0</v>
      </c>
      <c r="L274" s="134"/>
      <c r="M274" s="138"/>
      <c r="N274" s="139"/>
      <c r="O274" s="139"/>
      <c r="P274" s="140">
        <f>P275</f>
        <v>0</v>
      </c>
      <c r="Q274" s="139"/>
      <c r="R274" s="140">
        <f>R275</f>
        <v>0</v>
      </c>
      <c r="S274" s="139"/>
      <c r="T274" s="141">
        <f>T275</f>
        <v>0</v>
      </c>
      <c r="AR274" s="135" t="s">
        <v>190</v>
      </c>
      <c r="AT274" s="142" t="s">
        <v>73</v>
      </c>
      <c r="AU274" s="142" t="s">
        <v>81</v>
      </c>
      <c r="AY274" s="135" t="s">
        <v>133</v>
      </c>
      <c r="BK274" s="143">
        <f>BK275</f>
        <v>0</v>
      </c>
    </row>
    <row r="275" spans="1:65" s="2" customFormat="1" ht="16.5" customHeight="1">
      <c r="A275" s="30"/>
      <c r="B275" s="146"/>
      <c r="C275" s="147">
        <v>91</v>
      </c>
      <c r="D275" s="147" t="s">
        <v>135</v>
      </c>
      <c r="E275" s="148" t="s">
        <v>843</v>
      </c>
      <c r="F275" s="149" t="s">
        <v>844</v>
      </c>
      <c r="G275" s="150" t="s">
        <v>835</v>
      </c>
      <c r="H275" s="151">
        <v>1</v>
      </c>
      <c r="I275" s="152"/>
      <c r="J275" s="152">
        <f>ROUND(I275*H275,2)</f>
        <v>0</v>
      </c>
      <c r="K275" s="149" t="s">
        <v>139</v>
      </c>
      <c r="L275" s="31"/>
      <c r="M275" s="196" t="s">
        <v>1</v>
      </c>
      <c r="N275" s="197" t="s">
        <v>40</v>
      </c>
      <c r="O275" s="198">
        <v>0</v>
      </c>
      <c r="P275" s="198">
        <f>O275*H275</f>
        <v>0</v>
      </c>
      <c r="Q275" s="198">
        <v>0</v>
      </c>
      <c r="R275" s="198">
        <f>Q275*H275</f>
        <v>0</v>
      </c>
      <c r="S275" s="198">
        <v>0</v>
      </c>
      <c r="T275" s="199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57" t="s">
        <v>836</v>
      </c>
      <c r="AT275" s="157" t="s">
        <v>135</v>
      </c>
      <c r="AU275" s="157" t="s">
        <v>87</v>
      </c>
      <c r="AY275" s="18" t="s">
        <v>133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8" t="s">
        <v>87</v>
      </c>
      <c r="BK275" s="158">
        <f>ROUND(I275*H275,2)</f>
        <v>0</v>
      </c>
      <c r="BL275" s="18" t="s">
        <v>836</v>
      </c>
      <c r="BM275" s="157" t="s">
        <v>845</v>
      </c>
    </row>
    <row r="276" spans="1:65" s="2" customFormat="1" ht="6.95" customHeight="1">
      <c r="A276" s="30"/>
      <c r="B276" s="45"/>
      <c r="C276" s="46"/>
      <c r="D276" s="46"/>
      <c r="E276" s="46"/>
      <c r="F276" s="46"/>
      <c r="G276" s="46"/>
      <c r="H276" s="46"/>
      <c r="I276" s="46"/>
      <c r="J276" s="46"/>
      <c r="K276" s="46"/>
      <c r="L276" s="31"/>
      <c r="M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</row>
  </sheetData>
  <autoFilter ref="C136:K275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41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7" t="str">
        <f>'Rekapitulace stavby'!K6</f>
        <v>Bytový dům čp.383, Červená kolonie na ulici Okružní v Bohumíně</v>
      </c>
      <c r="F7" s="248"/>
      <c r="G7" s="248"/>
      <c r="H7" s="248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7" t="s">
        <v>100</v>
      </c>
      <c r="F9" s="246"/>
      <c r="G9" s="246"/>
      <c r="H9" s="24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8" t="s">
        <v>846</v>
      </c>
      <c r="F11" s="246"/>
      <c r="G11" s="246"/>
      <c r="H11" s="24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34" t="str">
        <f>'Rekapitulace stavby'!E14</f>
        <v xml:space="preserve"> </v>
      </c>
      <c r="F20" s="234"/>
      <c r="G20" s="234"/>
      <c r="H20" s="234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7" t="s">
        <v>1</v>
      </c>
      <c r="F29" s="237"/>
      <c r="G29" s="237"/>
      <c r="H29" s="237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7" t="str">
        <f>E7</f>
        <v>Bytový dům čp.383, Červená kolonie na ulici Okružní v Bohumíně</v>
      </c>
      <c r="F85" s="248"/>
      <c r="G85" s="248"/>
      <c r="H85" s="248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7" t="s">
        <v>100</v>
      </c>
      <c r="F87" s="246"/>
      <c r="G87" s="246"/>
      <c r="H87" s="24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8" t="str">
        <f>E11</f>
        <v>IO 01 - Vodovodní přípojka</v>
      </c>
      <c r="F89" s="246"/>
      <c r="G89" s="246"/>
      <c r="H89" s="24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523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524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47" t="str">
        <f>E7</f>
        <v>Bytový dům čp.383, Červená kolonie na ulici Okružní v Bohumíně</v>
      </c>
      <c r="F115" s="248"/>
      <c r="G115" s="248"/>
      <c r="H115" s="248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47" t="s">
        <v>100</v>
      </c>
      <c r="F117" s="246"/>
      <c r="G117" s="246"/>
      <c r="H117" s="246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8" t="str">
        <f>E11</f>
        <v>IO 01 - Vodovodní přípojka</v>
      </c>
      <c r="F119" s="246"/>
      <c r="G119" s="246"/>
      <c r="H119" s="246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85.934552999999994</v>
      </c>
      <c r="Q127" s="64"/>
      <c r="R127" s="131">
        <f>R128+R186</f>
        <v>8.1632160000000002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85.934552999999994</v>
      </c>
      <c r="Q128" s="139"/>
      <c r="R128" s="140">
        <f>R129+R157+R160+R184</f>
        <v>8.1632160000000002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59.802433000000001</v>
      </c>
      <c r="Q129" s="139"/>
      <c r="R129" s="140">
        <f>SUM(R130:R156)</f>
        <v>6.0655999999999999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526</v>
      </c>
      <c r="F130" s="149" t="s">
        <v>527</v>
      </c>
      <c r="G130" s="150" t="s">
        <v>138</v>
      </c>
      <c r="H130" s="151">
        <v>17.440000000000001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24.9392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847</v>
      </c>
    </row>
    <row r="131" spans="1:65" s="13" customFormat="1">
      <c r="B131" s="159"/>
      <c r="D131" s="160" t="s">
        <v>142</v>
      </c>
      <c r="E131" s="161" t="s">
        <v>1</v>
      </c>
      <c r="F131" s="162" t="s">
        <v>848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>
      <c r="B132" s="166"/>
      <c r="D132" s="160" t="s">
        <v>142</v>
      </c>
      <c r="E132" s="167" t="s">
        <v>1</v>
      </c>
      <c r="F132" s="168" t="s">
        <v>849</v>
      </c>
      <c r="H132" s="169">
        <v>10.24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>
      <c r="B133" s="159"/>
      <c r="D133" s="160" t="s">
        <v>142</v>
      </c>
      <c r="E133" s="161" t="s">
        <v>1</v>
      </c>
      <c r="F133" s="162" t="s">
        <v>850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>
      <c r="B134" s="166"/>
      <c r="D134" s="160" t="s">
        <v>142</v>
      </c>
      <c r="E134" s="167" t="s">
        <v>1</v>
      </c>
      <c r="F134" s="168" t="s">
        <v>851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>
      <c r="B135" s="180"/>
      <c r="D135" s="160" t="s">
        <v>142</v>
      </c>
      <c r="E135" s="181" t="s">
        <v>1</v>
      </c>
      <c r="F135" s="182" t="s">
        <v>157</v>
      </c>
      <c r="H135" s="183">
        <v>17.440000000000001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17.440000000000001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1.7440000000000002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852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179</v>
      </c>
      <c r="F137" s="149" t="s">
        <v>180</v>
      </c>
      <c r="G137" s="150" t="s">
        <v>181</v>
      </c>
      <c r="H137" s="151">
        <v>40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9.44</v>
      </c>
      <c r="Q137" s="155">
        <v>8.4000000000000003E-4</v>
      </c>
      <c r="R137" s="155">
        <f>Q137*H137</f>
        <v>3.3600000000000005E-2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853</v>
      </c>
    </row>
    <row r="138" spans="1:65" s="14" customFormat="1">
      <c r="B138" s="166"/>
      <c r="D138" s="160" t="s">
        <v>142</v>
      </c>
      <c r="E138" s="167" t="s">
        <v>1</v>
      </c>
      <c r="F138" s="168" t="s">
        <v>854</v>
      </c>
      <c r="H138" s="169">
        <v>25.6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855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>
      <c r="B140" s="180"/>
      <c r="D140" s="160" t="s">
        <v>142</v>
      </c>
      <c r="E140" s="181" t="s">
        <v>1</v>
      </c>
      <c r="F140" s="182" t="s">
        <v>157</v>
      </c>
      <c r="H140" s="183">
        <v>40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191</v>
      </c>
      <c r="F141" s="149" t="s">
        <v>192</v>
      </c>
      <c r="G141" s="150" t="s">
        <v>181</v>
      </c>
      <c r="H141" s="151">
        <v>40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8.64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856</v>
      </c>
    </row>
    <row r="142" spans="1:65" s="2" customFormat="1" ht="21.75" customHeight="1">
      <c r="A142" s="30"/>
      <c r="B142" s="146"/>
      <c r="C142" s="147" t="s">
        <v>190</v>
      </c>
      <c r="D142" s="147" t="s">
        <v>135</v>
      </c>
      <c r="E142" s="148" t="s">
        <v>195</v>
      </c>
      <c r="F142" s="149" t="s">
        <v>196</v>
      </c>
      <c r="G142" s="150" t="s">
        <v>138</v>
      </c>
      <c r="H142" s="151">
        <v>17.440000000000001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6.0167999999999999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857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199</v>
      </c>
      <c r="F143" s="149" t="s">
        <v>200</v>
      </c>
      <c r="G143" s="150" t="s">
        <v>138</v>
      </c>
      <c r="H143" s="151">
        <v>4.5609999999999999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0.37856300000000004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858</v>
      </c>
    </row>
    <row r="144" spans="1:65" s="14" customFormat="1">
      <c r="B144" s="166"/>
      <c r="D144" s="160" t="s">
        <v>142</v>
      </c>
      <c r="E144" s="167" t="s">
        <v>1</v>
      </c>
      <c r="F144" s="168" t="s">
        <v>859</v>
      </c>
      <c r="H144" s="169">
        <v>2.7519999999999998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860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4.5609999999999999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198</v>
      </c>
      <c r="D147" s="147" t="s">
        <v>135</v>
      </c>
      <c r="E147" s="148" t="s">
        <v>204</v>
      </c>
      <c r="F147" s="149" t="s">
        <v>205</v>
      </c>
      <c r="G147" s="150" t="s">
        <v>138</v>
      </c>
      <c r="H147" s="151">
        <v>4.5609999999999999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4.1048999999999995E-2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861</v>
      </c>
    </row>
    <row r="148" spans="1:65" s="14" customFormat="1">
      <c r="B148" s="166"/>
      <c r="D148" s="160" t="s">
        <v>142</v>
      </c>
      <c r="E148" s="167" t="s">
        <v>1</v>
      </c>
      <c r="F148" s="168" t="s">
        <v>862</v>
      </c>
      <c r="H148" s="169">
        <v>4.5609999999999999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203</v>
      </c>
      <c r="D149" s="147" t="s">
        <v>135</v>
      </c>
      <c r="E149" s="148" t="s">
        <v>209</v>
      </c>
      <c r="F149" s="149" t="s">
        <v>210</v>
      </c>
      <c r="G149" s="150" t="s">
        <v>211</v>
      </c>
      <c r="H149" s="151">
        <v>7.7539999999999996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863</v>
      </c>
    </row>
    <row r="150" spans="1:65" s="14" customFormat="1">
      <c r="B150" s="166"/>
      <c r="D150" s="160" t="s">
        <v>142</v>
      </c>
      <c r="E150" s="167" t="s">
        <v>1</v>
      </c>
      <c r="F150" s="168" t="s">
        <v>864</v>
      </c>
      <c r="H150" s="169">
        <v>7.7539999999999996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208</v>
      </c>
      <c r="D151" s="147" t="s">
        <v>135</v>
      </c>
      <c r="E151" s="148" t="s">
        <v>215</v>
      </c>
      <c r="F151" s="149" t="s">
        <v>216</v>
      </c>
      <c r="G151" s="150" t="s">
        <v>138</v>
      </c>
      <c r="H151" s="151">
        <v>12.879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3.8508209999999998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865</v>
      </c>
    </row>
    <row r="152" spans="1:65" s="14" customFormat="1">
      <c r="B152" s="166"/>
      <c r="D152" s="160" t="s">
        <v>142</v>
      </c>
      <c r="E152" s="167" t="s">
        <v>1</v>
      </c>
      <c r="F152" s="168" t="s">
        <v>866</v>
      </c>
      <c r="H152" s="169">
        <v>12.879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214</v>
      </c>
      <c r="D153" s="147" t="s">
        <v>135</v>
      </c>
      <c r="E153" s="148" t="s">
        <v>220</v>
      </c>
      <c r="F153" s="149" t="s">
        <v>221</v>
      </c>
      <c r="G153" s="150" t="s">
        <v>138</v>
      </c>
      <c r="H153" s="151">
        <v>3.1680000000000001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4.7520000000000007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867</v>
      </c>
    </row>
    <row r="154" spans="1:65" s="14" customFormat="1">
      <c r="B154" s="166"/>
      <c r="D154" s="160" t="s">
        <v>142</v>
      </c>
      <c r="E154" s="167" t="s">
        <v>1</v>
      </c>
      <c r="F154" s="168" t="s">
        <v>868</v>
      </c>
      <c r="H154" s="169">
        <v>3.1680000000000001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219</v>
      </c>
      <c r="D155" s="187" t="s">
        <v>243</v>
      </c>
      <c r="E155" s="188" t="s">
        <v>244</v>
      </c>
      <c r="F155" s="189" t="s">
        <v>245</v>
      </c>
      <c r="G155" s="190" t="s">
        <v>211</v>
      </c>
      <c r="H155" s="191">
        <v>6.032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6.032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203</v>
      </c>
      <c r="AT155" s="157" t="s">
        <v>243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869</v>
      </c>
    </row>
    <row r="156" spans="1:65" s="14" customFormat="1">
      <c r="B156" s="166"/>
      <c r="D156" s="160" t="s">
        <v>142</v>
      </c>
      <c r="E156" s="167" t="s">
        <v>1</v>
      </c>
      <c r="F156" s="168" t="s">
        <v>870</v>
      </c>
      <c r="H156" s="169">
        <v>6.032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248</v>
      </c>
      <c r="J157" s="145">
        <f>BK157</f>
        <v>0</v>
      </c>
      <c r="L157" s="134"/>
      <c r="M157" s="138"/>
      <c r="N157" s="139"/>
      <c r="O157" s="139"/>
      <c r="P157" s="140">
        <f>SUM(P158:P159)</f>
        <v>0.84287999999999996</v>
      </c>
      <c r="Q157" s="139"/>
      <c r="R157" s="140">
        <f>SUM(R158:R159)</f>
        <v>1.2100928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242</v>
      </c>
      <c r="D158" s="147" t="s">
        <v>135</v>
      </c>
      <c r="E158" s="148" t="s">
        <v>250</v>
      </c>
      <c r="F158" s="149" t="s">
        <v>251</v>
      </c>
      <c r="G158" s="150" t="s">
        <v>138</v>
      </c>
      <c r="H158" s="151">
        <v>0.64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0.84287999999999996</v>
      </c>
      <c r="Q158" s="155">
        <v>1.8907700000000001</v>
      </c>
      <c r="R158" s="155">
        <f>Q158*H158</f>
        <v>1.2100928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871</v>
      </c>
    </row>
    <row r="159" spans="1:65" s="14" customFormat="1">
      <c r="B159" s="166"/>
      <c r="D159" s="160" t="s">
        <v>142</v>
      </c>
      <c r="E159" s="167" t="s">
        <v>1</v>
      </c>
      <c r="F159" s="168" t="s">
        <v>872</v>
      </c>
      <c r="H159" s="169">
        <v>0.64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203</v>
      </c>
      <c r="F160" s="144" t="s">
        <v>272</v>
      </c>
      <c r="J160" s="145">
        <f>BK160</f>
        <v>0</v>
      </c>
      <c r="L160" s="134"/>
      <c r="M160" s="138"/>
      <c r="N160" s="139"/>
      <c r="O160" s="139"/>
      <c r="P160" s="140">
        <f>SUM(P161:P183)</f>
        <v>13.208</v>
      </c>
      <c r="Q160" s="139"/>
      <c r="R160" s="140">
        <f>SUM(R161:R183)</f>
        <v>0.88752320000000007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249</v>
      </c>
      <c r="D161" s="147" t="s">
        <v>135</v>
      </c>
      <c r="E161" s="148" t="s">
        <v>873</v>
      </c>
      <c r="F161" s="149" t="s">
        <v>874</v>
      </c>
      <c r="G161" s="150" t="s">
        <v>276</v>
      </c>
      <c r="H161" s="151">
        <v>8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1.472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875</v>
      </c>
    </row>
    <row r="162" spans="1:65" s="2" customFormat="1" ht="16.5" customHeight="1">
      <c r="A162" s="30"/>
      <c r="B162" s="146"/>
      <c r="C162" s="187" t="s">
        <v>273</v>
      </c>
      <c r="D162" s="187" t="s">
        <v>243</v>
      </c>
      <c r="E162" s="188" t="s">
        <v>876</v>
      </c>
      <c r="F162" s="189" t="s">
        <v>877</v>
      </c>
      <c r="G162" s="190" t="s">
        <v>276</v>
      </c>
      <c r="H162" s="191">
        <v>8.24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3.5431999999999998E-3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203</v>
      </c>
      <c r="AT162" s="157" t="s">
        <v>243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878</v>
      </c>
    </row>
    <row r="163" spans="1:65" s="14" customFormat="1">
      <c r="B163" s="166"/>
      <c r="D163" s="160" t="s">
        <v>142</v>
      </c>
      <c r="F163" s="168" t="s">
        <v>879</v>
      </c>
      <c r="H163" s="169">
        <v>8.24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880</v>
      </c>
      <c r="F164" s="149" t="s">
        <v>881</v>
      </c>
      <c r="G164" s="150" t="s">
        <v>339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882</v>
      </c>
    </row>
    <row r="165" spans="1:65" s="2" customFormat="1" ht="16.5" customHeight="1">
      <c r="A165" s="30"/>
      <c r="B165" s="146"/>
      <c r="C165" s="187" t="s">
        <v>283</v>
      </c>
      <c r="D165" s="187" t="s">
        <v>243</v>
      </c>
      <c r="E165" s="188" t="s">
        <v>883</v>
      </c>
      <c r="F165" s="189" t="s">
        <v>884</v>
      </c>
      <c r="G165" s="190" t="s">
        <v>339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203</v>
      </c>
      <c r="AT165" s="157" t="s">
        <v>243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885</v>
      </c>
    </row>
    <row r="166" spans="1:65" s="2" customFormat="1" ht="21.75" customHeight="1">
      <c r="A166" s="30"/>
      <c r="B166" s="146"/>
      <c r="C166" s="147" t="s">
        <v>291</v>
      </c>
      <c r="D166" s="147" t="s">
        <v>135</v>
      </c>
      <c r="E166" s="148" t="s">
        <v>886</v>
      </c>
      <c r="F166" s="149" t="s">
        <v>887</v>
      </c>
      <c r="G166" s="150" t="s">
        <v>339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888</v>
      </c>
    </row>
    <row r="167" spans="1:65" s="2" customFormat="1" ht="21.75" customHeight="1">
      <c r="A167" s="30"/>
      <c r="B167" s="146"/>
      <c r="C167" s="187" t="s">
        <v>295</v>
      </c>
      <c r="D167" s="187" t="s">
        <v>243</v>
      </c>
      <c r="E167" s="188" t="s">
        <v>889</v>
      </c>
      <c r="F167" s="189" t="s">
        <v>890</v>
      </c>
      <c r="G167" s="190" t="s">
        <v>339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203</v>
      </c>
      <c r="AT167" s="157" t="s">
        <v>243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891</v>
      </c>
    </row>
    <row r="168" spans="1:65" s="2" customFormat="1" ht="21.75" customHeight="1">
      <c r="A168" s="30"/>
      <c r="B168" s="146"/>
      <c r="C168" s="187" t="s">
        <v>299</v>
      </c>
      <c r="D168" s="187" t="s">
        <v>243</v>
      </c>
      <c r="E168" s="188" t="s">
        <v>892</v>
      </c>
      <c r="F168" s="189" t="s">
        <v>893</v>
      </c>
      <c r="G168" s="190" t="s">
        <v>339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203</v>
      </c>
      <c r="AT168" s="157" t="s">
        <v>243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894</v>
      </c>
    </row>
    <row r="169" spans="1:65" s="2" customFormat="1" ht="21.75" customHeight="1">
      <c r="A169" s="30"/>
      <c r="B169" s="146"/>
      <c r="C169" s="187" t="s">
        <v>303</v>
      </c>
      <c r="D169" s="187" t="s">
        <v>243</v>
      </c>
      <c r="E169" s="188" t="s">
        <v>895</v>
      </c>
      <c r="F169" s="189" t="s">
        <v>896</v>
      </c>
      <c r="G169" s="190" t="s">
        <v>339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203</v>
      </c>
      <c r="AT169" s="157" t="s">
        <v>243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897</v>
      </c>
    </row>
    <row r="170" spans="1:65" s="2" customFormat="1" ht="16.5" customHeight="1">
      <c r="A170" s="30"/>
      <c r="B170" s="146"/>
      <c r="C170" s="187" t="s">
        <v>7</v>
      </c>
      <c r="D170" s="187" t="s">
        <v>243</v>
      </c>
      <c r="E170" s="188" t="s">
        <v>898</v>
      </c>
      <c r="F170" s="189" t="s">
        <v>899</v>
      </c>
      <c r="G170" s="190" t="s">
        <v>339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203</v>
      </c>
      <c r="AT170" s="157" t="s">
        <v>243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900</v>
      </c>
    </row>
    <row r="171" spans="1:65" s="2" customFormat="1" ht="21.75" customHeight="1">
      <c r="A171" s="30"/>
      <c r="B171" s="146"/>
      <c r="C171" s="147" t="s">
        <v>310</v>
      </c>
      <c r="D171" s="147" t="s">
        <v>135</v>
      </c>
      <c r="E171" s="148" t="s">
        <v>901</v>
      </c>
      <c r="F171" s="149" t="s">
        <v>902</v>
      </c>
      <c r="G171" s="150" t="s">
        <v>339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903</v>
      </c>
    </row>
    <row r="172" spans="1:65" s="2" customFormat="1" ht="16.5" customHeight="1">
      <c r="A172" s="30"/>
      <c r="B172" s="146"/>
      <c r="C172" s="187" t="s">
        <v>317</v>
      </c>
      <c r="D172" s="187" t="s">
        <v>243</v>
      </c>
      <c r="E172" s="188" t="s">
        <v>904</v>
      </c>
      <c r="F172" s="189" t="s">
        <v>905</v>
      </c>
      <c r="G172" s="190" t="s">
        <v>339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906</v>
      </c>
    </row>
    <row r="173" spans="1:65" s="2" customFormat="1" ht="21.75" customHeight="1">
      <c r="A173" s="30"/>
      <c r="B173" s="146"/>
      <c r="C173" s="187" t="s">
        <v>324</v>
      </c>
      <c r="D173" s="187" t="s">
        <v>243</v>
      </c>
      <c r="E173" s="188" t="s">
        <v>907</v>
      </c>
      <c r="F173" s="189" t="s">
        <v>908</v>
      </c>
      <c r="G173" s="190" t="s">
        <v>339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909</v>
      </c>
    </row>
    <row r="174" spans="1:65" s="2" customFormat="1" ht="21.75" customHeight="1">
      <c r="A174" s="30"/>
      <c r="B174" s="146"/>
      <c r="C174" s="147" t="s">
        <v>329</v>
      </c>
      <c r="D174" s="147" t="s">
        <v>135</v>
      </c>
      <c r="E174" s="148" t="s">
        <v>910</v>
      </c>
      <c r="F174" s="149" t="s">
        <v>911</v>
      </c>
      <c r="G174" s="150" t="s">
        <v>276</v>
      </c>
      <c r="H174" s="151">
        <v>8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0.496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912</v>
      </c>
    </row>
    <row r="175" spans="1:65" s="2" customFormat="1" ht="16.5" customHeight="1">
      <c r="A175" s="30"/>
      <c r="B175" s="146"/>
      <c r="C175" s="147" t="s">
        <v>336</v>
      </c>
      <c r="D175" s="147" t="s">
        <v>135</v>
      </c>
      <c r="E175" s="148" t="s">
        <v>635</v>
      </c>
      <c r="F175" s="149" t="s">
        <v>636</v>
      </c>
      <c r="G175" s="150" t="s">
        <v>276</v>
      </c>
      <c r="H175" s="151">
        <v>8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0.35199999999999998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913</v>
      </c>
    </row>
    <row r="176" spans="1:65" s="2" customFormat="1" ht="21.75" customHeight="1">
      <c r="A176" s="30"/>
      <c r="B176" s="146"/>
      <c r="C176" s="147" t="s">
        <v>341</v>
      </c>
      <c r="D176" s="147" t="s">
        <v>135</v>
      </c>
      <c r="E176" s="148" t="s">
        <v>914</v>
      </c>
      <c r="F176" s="149" t="s">
        <v>915</v>
      </c>
      <c r="G176" s="150" t="s">
        <v>339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916</v>
      </c>
    </row>
    <row r="177" spans="1:65" s="2" customFormat="1" ht="21.75" customHeight="1">
      <c r="A177" s="30"/>
      <c r="B177" s="146"/>
      <c r="C177" s="187" t="s">
        <v>345</v>
      </c>
      <c r="D177" s="187" t="s">
        <v>243</v>
      </c>
      <c r="E177" s="188" t="s">
        <v>917</v>
      </c>
      <c r="F177" s="189" t="s">
        <v>918</v>
      </c>
      <c r="G177" s="190" t="s">
        <v>339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203</v>
      </c>
      <c r="AT177" s="157" t="s">
        <v>243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919</v>
      </c>
    </row>
    <row r="178" spans="1:65" s="2" customFormat="1" ht="21.75" customHeight="1">
      <c r="A178" s="30"/>
      <c r="B178" s="146"/>
      <c r="C178" s="147" t="s">
        <v>349</v>
      </c>
      <c r="D178" s="147" t="s">
        <v>135</v>
      </c>
      <c r="E178" s="148" t="s">
        <v>920</v>
      </c>
      <c r="F178" s="149" t="s">
        <v>921</v>
      </c>
      <c r="G178" s="150" t="s">
        <v>339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922</v>
      </c>
    </row>
    <row r="179" spans="1:65" s="2" customFormat="1" ht="16.5" customHeight="1">
      <c r="A179" s="30"/>
      <c r="B179" s="146"/>
      <c r="C179" s="187" t="s">
        <v>354</v>
      </c>
      <c r="D179" s="187" t="s">
        <v>243</v>
      </c>
      <c r="E179" s="188" t="s">
        <v>923</v>
      </c>
      <c r="F179" s="189" t="s">
        <v>924</v>
      </c>
      <c r="G179" s="190" t="s">
        <v>339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203</v>
      </c>
      <c r="AT179" s="157" t="s">
        <v>243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925</v>
      </c>
    </row>
    <row r="180" spans="1:65" s="2" customFormat="1" ht="16.5" customHeight="1">
      <c r="A180" s="30"/>
      <c r="B180" s="146"/>
      <c r="C180" s="147" t="s">
        <v>358</v>
      </c>
      <c r="D180" s="147" t="s">
        <v>135</v>
      </c>
      <c r="E180" s="148" t="s">
        <v>926</v>
      </c>
      <c r="F180" s="149" t="s">
        <v>927</v>
      </c>
      <c r="G180" s="150" t="s">
        <v>339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928</v>
      </c>
    </row>
    <row r="181" spans="1:65" s="2" customFormat="1" ht="16.5" customHeight="1">
      <c r="A181" s="30"/>
      <c r="B181" s="146"/>
      <c r="C181" s="187" t="s">
        <v>362</v>
      </c>
      <c r="D181" s="187" t="s">
        <v>243</v>
      </c>
      <c r="E181" s="188" t="s">
        <v>929</v>
      </c>
      <c r="F181" s="189" t="s">
        <v>930</v>
      </c>
      <c r="G181" s="190" t="s">
        <v>339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203</v>
      </c>
      <c r="AT181" s="157" t="s">
        <v>243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931</v>
      </c>
    </row>
    <row r="182" spans="1:65" s="2" customFormat="1" ht="16.5" customHeight="1">
      <c r="A182" s="30"/>
      <c r="B182" s="146"/>
      <c r="C182" s="147" t="s">
        <v>367</v>
      </c>
      <c r="D182" s="147" t="s">
        <v>135</v>
      </c>
      <c r="E182" s="148" t="s">
        <v>274</v>
      </c>
      <c r="F182" s="149" t="s">
        <v>275</v>
      </c>
      <c r="G182" s="150" t="s">
        <v>276</v>
      </c>
      <c r="H182" s="151">
        <v>8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0.432</v>
      </c>
      <c r="Q182" s="155">
        <v>1.9000000000000001E-4</v>
      </c>
      <c r="R182" s="155">
        <f t="shared" si="2"/>
        <v>1.5200000000000001E-3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932</v>
      </c>
    </row>
    <row r="183" spans="1:65" s="2" customFormat="1" ht="16.5" customHeight="1">
      <c r="A183" s="30"/>
      <c r="B183" s="146"/>
      <c r="C183" s="147" t="s">
        <v>372</v>
      </c>
      <c r="D183" s="147" t="s">
        <v>135</v>
      </c>
      <c r="E183" s="148" t="s">
        <v>278</v>
      </c>
      <c r="F183" s="149" t="s">
        <v>279</v>
      </c>
      <c r="G183" s="150" t="s">
        <v>276</v>
      </c>
      <c r="H183" s="151">
        <v>8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0.2</v>
      </c>
      <c r="Q183" s="155">
        <v>9.0000000000000006E-5</v>
      </c>
      <c r="R183" s="155">
        <f t="shared" si="2"/>
        <v>7.2000000000000005E-4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933</v>
      </c>
    </row>
    <row r="184" spans="1:65" s="12" customFormat="1" ht="22.9" customHeight="1">
      <c r="B184" s="134"/>
      <c r="D184" s="135" t="s">
        <v>73</v>
      </c>
      <c r="E184" s="144" t="s">
        <v>281</v>
      </c>
      <c r="F184" s="144" t="s">
        <v>282</v>
      </c>
      <c r="J184" s="145">
        <f>BK184</f>
        <v>0</v>
      </c>
      <c r="L184" s="134"/>
      <c r="M184" s="138"/>
      <c r="N184" s="139"/>
      <c r="O184" s="139"/>
      <c r="P184" s="140">
        <f>P185</f>
        <v>12.081240000000001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378</v>
      </c>
      <c r="D185" s="147" t="s">
        <v>135</v>
      </c>
      <c r="E185" s="148" t="s">
        <v>640</v>
      </c>
      <c r="F185" s="149" t="s">
        <v>641</v>
      </c>
      <c r="G185" s="150" t="s">
        <v>211</v>
      </c>
      <c r="H185" s="151">
        <v>8.1630000000000003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12.081240000000001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934</v>
      </c>
    </row>
    <row r="186" spans="1:65" s="12" customFormat="1" ht="25.9" customHeight="1">
      <c r="B186" s="134"/>
      <c r="D186" s="135" t="s">
        <v>73</v>
      </c>
      <c r="E186" s="136" t="s">
        <v>829</v>
      </c>
      <c r="F186" s="136" t="s">
        <v>830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190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831</v>
      </c>
      <c r="F187" s="144" t="s">
        <v>832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190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385</v>
      </c>
      <c r="D188" s="147" t="s">
        <v>135</v>
      </c>
      <c r="E188" s="148" t="s">
        <v>833</v>
      </c>
      <c r="F188" s="149" t="s">
        <v>834</v>
      </c>
      <c r="G188" s="150" t="s">
        <v>339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836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836</v>
      </c>
      <c r="BM188" s="157" t="s">
        <v>935</v>
      </c>
    </row>
    <row r="189" spans="1:65" s="2" customFormat="1" ht="16.5" customHeight="1">
      <c r="A189" s="30"/>
      <c r="B189" s="146"/>
      <c r="C189" s="147" t="s">
        <v>392</v>
      </c>
      <c r="D189" s="147" t="s">
        <v>135</v>
      </c>
      <c r="E189" s="148" t="s">
        <v>838</v>
      </c>
      <c r="F189" s="149" t="s">
        <v>839</v>
      </c>
      <c r="G189" s="150" t="s">
        <v>339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836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836</v>
      </c>
      <c r="BM189" s="157" t="s">
        <v>936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26"/>
  <sheetViews>
    <sheetView showGridLines="0" topLeftCell="A116" workbookViewId="0">
      <selection activeCell="J146" sqref="J14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41" t="s">
        <v>5</v>
      </c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47" t="str">
        <f>'Rekapitulace stavby'!K6</f>
        <v>Bytový dům čp.383, Červená kolonie na ulici Okružní v Bohumíně</v>
      </c>
      <c r="F7" s="248"/>
      <c r="G7" s="248"/>
      <c r="H7" s="248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47" t="s">
        <v>100</v>
      </c>
      <c r="F9" s="246"/>
      <c r="G9" s="246"/>
      <c r="H9" s="24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8" t="s">
        <v>937</v>
      </c>
      <c r="F11" s="246"/>
      <c r="G11" s="246"/>
      <c r="H11" s="24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34" t="str">
        <f>'Rekapitulace stavby'!E14</f>
        <v xml:space="preserve"> </v>
      </c>
      <c r="F20" s="234"/>
      <c r="G20" s="234"/>
      <c r="H20" s="234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37" t="s">
        <v>1</v>
      </c>
      <c r="F29" s="237"/>
      <c r="G29" s="237"/>
      <c r="H29" s="237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ROUND(J132,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ROUND((SUM(BE132:BE225)),  2)</f>
        <v>0</v>
      </c>
      <c r="G35" s="30"/>
      <c r="H35" s="30"/>
      <c r="I35" s="104">
        <v>0.21</v>
      </c>
      <c r="J35" s="103">
        <f>ROUND(((SUM(BE132:BE225))*I35),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ROUND((SUM(BF132:BF225)),  2)</f>
        <v>0</v>
      </c>
      <c r="G36" s="30"/>
      <c r="H36" s="30"/>
      <c r="I36" s="104">
        <v>0.15</v>
      </c>
      <c r="J36" s="103">
        <f>ROUND(((SUM(BF132:BF225))*I36),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ROUND((SUM(BG132:BG225)),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ROUND((SUM(BH132:BH225)),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ROUND((SUM(BI132:BI225)),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47" t="str">
        <f>E7</f>
        <v>Bytový dům čp.383, Červená kolonie na ulici Okružní v Bohumíně</v>
      </c>
      <c r="F85" s="248"/>
      <c r="G85" s="248"/>
      <c r="H85" s="248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47" t="s">
        <v>100</v>
      </c>
      <c r="F87" s="246"/>
      <c r="G87" s="246"/>
      <c r="H87" s="24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8" t="str">
        <f>E11</f>
        <v>IO 02 - Přípojka jednotné kanalizace</v>
      </c>
      <c r="F89" s="246"/>
      <c r="G89" s="246"/>
      <c r="H89" s="24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J132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J133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J134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J178</f>
        <v>0</v>
      </c>
      <c r="L101" s="120"/>
    </row>
    <row r="102" spans="1:47" s="10" customFormat="1" ht="19.899999999999999" customHeight="1">
      <c r="B102" s="120"/>
      <c r="D102" s="121" t="s">
        <v>938</v>
      </c>
      <c r="E102" s="122"/>
      <c r="F102" s="122"/>
      <c r="G102" s="122"/>
      <c r="H102" s="122"/>
      <c r="I102" s="122"/>
      <c r="J102" s="123">
        <f>J181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J187</f>
        <v>0</v>
      </c>
      <c r="L103" s="120"/>
    </row>
    <row r="104" spans="1:47" s="10" customFormat="1" ht="19.899999999999999" customHeight="1">
      <c r="B104" s="120"/>
      <c r="D104" s="121" t="s">
        <v>939</v>
      </c>
      <c r="E104" s="122"/>
      <c r="F104" s="122"/>
      <c r="G104" s="122"/>
      <c r="H104" s="122"/>
      <c r="I104" s="122"/>
      <c r="J104" s="123">
        <f>J196</f>
        <v>0</v>
      </c>
      <c r="L104" s="120"/>
    </row>
    <row r="105" spans="1:47" s="10" customFormat="1" ht="19.899999999999999" customHeight="1">
      <c r="B105" s="120"/>
      <c r="D105" s="121" t="s">
        <v>940</v>
      </c>
      <c r="E105" s="122"/>
      <c r="F105" s="122"/>
      <c r="G105" s="122"/>
      <c r="H105" s="122"/>
      <c r="I105" s="122"/>
      <c r="J105" s="123">
        <f>J202</f>
        <v>0</v>
      </c>
      <c r="L105" s="120"/>
    </row>
    <row r="106" spans="1:47" s="10" customFormat="1" ht="19.899999999999999" customHeight="1">
      <c r="B106" s="120"/>
      <c r="D106" s="121" t="s">
        <v>112</v>
      </c>
      <c r="E106" s="122"/>
      <c r="F106" s="122"/>
      <c r="G106" s="122"/>
      <c r="H106" s="122"/>
      <c r="I106" s="122"/>
      <c r="J106" s="123">
        <f>J212</f>
        <v>0</v>
      </c>
      <c r="L106" s="120"/>
    </row>
    <row r="107" spans="1:47" s="9" customFormat="1" ht="24.95" customHeight="1">
      <c r="B107" s="116"/>
      <c r="D107" s="117" t="s">
        <v>521</v>
      </c>
      <c r="E107" s="118"/>
      <c r="F107" s="118"/>
      <c r="G107" s="118"/>
      <c r="H107" s="118"/>
      <c r="I107" s="118"/>
      <c r="J107" s="119">
        <f>J214</f>
        <v>0</v>
      </c>
      <c r="L107" s="116"/>
    </row>
    <row r="108" spans="1:47" s="10" customFormat="1" ht="19.899999999999999" customHeight="1">
      <c r="B108" s="120"/>
      <c r="D108" s="121" t="s">
        <v>941</v>
      </c>
      <c r="E108" s="122"/>
      <c r="F108" s="122"/>
      <c r="G108" s="122"/>
      <c r="H108" s="122"/>
      <c r="I108" s="122"/>
      <c r="J108" s="123">
        <f>J215</f>
        <v>0</v>
      </c>
      <c r="L108" s="120"/>
    </row>
    <row r="109" spans="1:47" s="9" customFormat="1" ht="24.95" customHeight="1">
      <c r="B109" s="116"/>
      <c r="D109" s="117" t="s">
        <v>523</v>
      </c>
      <c r="E109" s="118"/>
      <c r="F109" s="118"/>
      <c r="G109" s="118"/>
      <c r="H109" s="118"/>
      <c r="I109" s="118"/>
      <c r="J109" s="119">
        <f>J222</f>
        <v>0</v>
      </c>
      <c r="L109" s="116"/>
    </row>
    <row r="110" spans="1:47" s="10" customFormat="1" ht="19.899999999999999" customHeight="1">
      <c r="B110" s="120"/>
      <c r="D110" s="121" t="s">
        <v>524</v>
      </c>
      <c r="E110" s="122"/>
      <c r="F110" s="122"/>
      <c r="G110" s="122"/>
      <c r="H110" s="122"/>
      <c r="I110" s="122"/>
      <c r="J110" s="123">
        <f>J223</f>
        <v>0</v>
      </c>
      <c r="L110" s="120"/>
    </row>
    <row r="111" spans="1:47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22" t="s">
        <v>118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7" t="s">
        <v>14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47" t="str">
        <f>E7</f>
        <v>Bytový dům čp.383, Červená kolonie na ulici Okružní v Bohumíně</v>
      </c>
      <c r="F120" s="248"/>
      <c r="G120" s="248"/>
      <c r="H120" s="248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B121" s="21"/>
      <c r="C121" s="27" t="s">
        <v>99</v>
      </c>
      <c r="L121" s="21"/>
    </row>
    <row r="122" spans="1:31" s="2" customFormat="1" ht="16.5" customHeight="1">
      <c r="A122" s="30"/>
      <c r="B122" s="31"/>
      <c r="C122" s="30"/>
      <c r="D122" s="30"/>
      <c r="E122" s="247" t="s">
        <v>100</v>
      </c>
      <c r="F122" s="246"/>
      <c r="G122" s="246"/>
      <c r="H122" s="246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7" t="s">
        <v>101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08" t="str">
        <f>E11</f>
        <v>IO 02 - Přípojka jednotné kanalizace</v>
      </c>
      <c r="F124" s="246"/>
      <c r="G124" s="246"/>
      <c r="H124" s="246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7" t="s">
        <v>18</v>
      </c>
      <c r="D126" s="30"/>
      <c r="E126" s="30"/>
      <c r="F126" s="25" t="str">
        <f>F14</f>
        <v xml:space="preserve"> </v>
      </c>
      <c r="G126" s="30"/>
      <c r="H126" s="30"/>
      <c r="I126" s="27" t="s">
        <v>20</v>
      </c>
      <c r="J126" s="53" t="str">
        <f>IF(J14="","",J14)</f>
        <v>2. 10. 2019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>
      <c r="A128" s="30"/>
      <c r="B128" s="31"/>
      <c r="C128" s="27" t="s">
        <v>22</v>
      </c>
      <c r="D128" s="30"/>
      <c r="E128" s="30"/>
      <c r="F128" s="25" t="str">
        <f>E17</f>
        <v>Město Bohumín, Masarykova 158, Bohumín</v>
      </c>
      <c r="G128" s="30"/>
      <c r="H128" s="30"/>
      <c r="I128" s="27" t="s">
        <v>27</v>
      </c>
      <c r="J128" s="28" t="str">
        <f>E23</f>
        <v>S WHG s.r.o.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>
      <c r="A129" s="30"/>
      <c r="B129" s="31"/>
      <c r="C129" s="27" t="s">
        <v>26</v>
      </c>
      <c r="D129" s="30"/>
      <c r="E129" s="30"/>
      <c r="F129" s="25" t="str">
        <f>IF(E20="","",E20)</f>
        <v xml:space="preserve"> </v>
      </c>
      <c r="G129" s="30"/>
      <c r="H129" s="30"/>
      <c r="I129" s="27" t="s">
        <v>32</v>
      </c>
      <c r="J129" s="28" t="str">
        <f>E26</f>
        <v xml:space="preserve"> 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24"/>
      <c r="B131" s="125"/>
      <c r="C131" s="126" t="s">
        <v>119</v>
      </c>
      <c r="D131" s="127" t="s">
        <v>59</v>
      </c>
      <c r="E131" s="127" t="s">
        <v>55</v>
      </c>
      <c r="F131" s="127" t="s">
        <v>56</v>
      </c>
      <c r="G131" s="127" t="s">
        <v>120</v>
      </c>
      <c r="H131" s="127" t="s">
        <v>121</v>
      </c>
      <c r="I131" s="127" t="s">
        <v>122</v>
      </c>
      <c r="J131" s="127" t="s">
        <v>105</v>
      </c>
      <c r="K131" s="128" t="s">
        <v>123</v>
      </c>
      <c r="L131" s="129"/>
      <c r="M131" s="60" t="s">
        <v>1</v>
      </c>
      <c r="N131" s="61" t="s">
        <v>38</v>
      </c>
      <c r="O131" s="61" t="s">
        <v>124</v>
      </c>
      <c r="P131" s="61" t="s">
        <v>125</v>
      </c>
      <c r="Q131" s="61" t="s">
        <v>126</v>
      </c>
      <c r="R131" s="61" t="s">
        <v>127</v>
      </c>
      <c r="S131" s="61" t="s">
        <v>128</v>
      </c>
      <c r="T131" s="62" t="s">
        <v>129</v>
      </c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</row>
    <row r="132" spans="1:65" s="2" customFormat="1" ht="22.9" customHeight="1">
      <c r="A132" s="30"/>
      <c r="B132" s="31"/>
      <c r="C132" s="67" t="s">
        <v>130</v>
      </c>
      <c r="D132" s="30"/>
      <c r="E132" s="30"/>
      <c r="F132" s="30"/>
      <c r="G132" s="30"/>
      <c r="H132" s="30"/>
      <c r="I132" s="30"/>
      <c r="J132" s="130">
        <f>BK132</f>
        <v>0</v>
      </c>
      <c r="K132" s="30"/>
      <c r="L132" s="31"/>
      <c r="M132" s="63"/>
      <c r="N132" s="54"/>
      <c r="O132" s="64"/>
      <c r="P132" s="131">
        <f>P133+P214+P222</f>
        <v>144.48654400000001</v>
      </c>
      <c r="Q132" s="64"/>
      <c r="R132" s="131">
        <f>R133+R214+R222</f>
        <v>31.525278800000006</v>
      </c>
      <c r="S132" s="64"/>
      <c r="T132" s="132">
        <f>T133+T214+T222</f>
        <v>3.46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73</v>
      </c>
      <c r="AU132" s="18" t="s">
        <v>107</v>
      </c>
      <c r="BK132" s="133">
        <f>BK133+BK214+BK222</f>
        <v>0</v>
      </c>
    </row>
    <row r="133" spans="1:65" s="12" customFormat="1" ht="25.9" customHeight="1">
      <c r="B133" s="134"/>
      <c r="D133" s="135" t="s">
        <v>73</v>
      </c>
      <c r="E133" s="136" t="s">
        <v>131</v>
      </c>
      <c r="F133" s="136" t="s">
        <v>132</v>
      </c>
      <c r="J133" s="137">
        <f>BK133</f>
        <v>0</v>
      </c>
      <c r="L133" s="134"/>
      <c r="M133" s="138"/>
      <c r="N133" s="139"/>
      <c r="O133" s="139"/>
      <c r="P133" s="140">
        <f>P134+P178+P181+P187+P196+P202+P212</f>
        <v>140.99004400000001</v>
      </c>
      <c r="Q133" s="139"/>
      <c r="R133" s="140">
        <f>R134+R178+R181+R187+R196+R202+R212</f>
        <v>31.484804800000006</v>
      </c>
      <c r="S133" s="139"/>
      <c r="T133" s="141">
        <f>T134+T178+T181+T187+T196+T202+T212</f>
        <v>3.46</v>
      </c>
      <c r="AR133" s="135" t="s">
        <v>81</v>
      </c>
      <c r="AT133" s="142" t="s">
        <v>73</v>
      </c>
      <c r="AU133" s="142" t="s">
        <v>74</v>
      </c>
      <c r="AY133" s="135" t="s">
        <v>133</v>
      </c>
      <c r="BK133" s="143">
        <f>BK134+BK178+BK181+BK187+BK196+BK202+BK212</f>
        <v>0</v>
      </c>
    </row>
    <row r="134" spans="1:65" s="12" customFormat="1" ht="22.9" customHeight="1">
      <c r="B134" s="134"/>
      <c r="D134" s="135" t="s">
        <v>73</v>
      </c>
      <c r="E134" s="144" t="s">
        <v>81</v>
      </c>
      <c r="F134" s="144" t="s">
        <v>134</v>
      </c>
      <c r="J134" s="145">
        <f>BK134</f>
        <v>0</v>
      </c>
      <c r="L134" s="134"/>
      <c r="M134" s="138"/>
      <c r="N134" s="139"/>
      <c r="O134" s="139"/>
      <c r="P134" s="140">
        <f>SUM(P135:P177)</f>
        <v>64.202629000000002</v>
      </c>
      <c r="Q134" s="139"/>
      <c r="R134" s="140">
        <f>SUM(R135:R177)</f>
        <v>26.758164800000003</v>
      </c>
      <c r="S134" s="139"/>
      <c r="T134" s="141">
        <f>SUM(T135:T177)</f>
        <v>3.46</v>
      </c>
      <c r="AR134" s="135" t="s">
        <v>81</v>
      </c>
      <c r="AT134" s="142" t="s">
        <v>73</v>
      </c>
      <c r="AU134" s="142" t="s">
        <v>81</v>
      </c>
      <c r="AY134" s="135" t="s">
        <v>133</v>
      </c>
      <c r="BK134" s="143">
        <f>SUM(BK135:BK177)</f>
        <v>0</v>
      </c>
    </row>
    <row r="135" spans="1:65" s="2" customFormat="1" ht="21.75" customHeight="1">
      <c r="A135" s="30"/>
      <c r="B135" s="146"/>
      <c r="C135" s="147" t="s">
        <v>81</v>
      </c>
      <c r="D135" s="147" t="s">
        <v>135</v>
      </c>
      <c r="E135" s="148" t="s">
        <v>942</v>
      </c>
      <c r="F135" s="149" t="s">
        <v>943</v>
      </c>
      <c r="G135" s="150" t="s">
        <v>181</v>
      </c>
      <c r="H135" s="151">
        <v>4</v>
      </c>
      <c r="I135" s="152"/>
      <c r="J135" s="152">
        <f>ROUND(I135*H135,2)</f>
        <v>0</v>
      </c>
      <c r="K135" s="149" t="s">
        <v>944</v>
      </c>
      <c r="L135" s="31"/>
      <c r="M135" s="153" t="s">
        <v>1</v>
      </c>
      <c r="N135" s="154" t="s">
        <v>40</v>
      </c>
      <c r="O135" s="155">
        <v>0.30099999999999999</v>
      </c>
      <c r="P135" s="155">
        <f>O135*H135</f>
        <v>1.204</v>
      </c>
      <c r="Q135" s="155">
        <v>0</v>
      </c>
      <c r="R135" s="155">
        <f>Q135*H135</f>
        <v>0</v>
      </c>
      <c r="S135" s="155">
        <v>0.44</v>
      </c>
      <c r="T135" s="156">
        <f>S135*H135</f>
        <v>1.76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140</v>
      </c>
      <c r="AT135" s="157" t="s">
        <v>135</v>
      </c>
      <c r="AU135" s="157" t="s">
        <v>87</v>
      </c>
      <c r="AY135" s="18" t="s">
        <v>133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87</v>
      </c>
      <c r="BK135" s="158">
        <f>ROUND(I135*H135,2)</f>
        <v>0</v>
      </c>
      <c r="BL135" s="18" t="s">
        <v>140</v>
      </c>
      <c r="BM135" s="157" t="s">
        <v>945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946</v>
      </c>
      <c r="F136" s="149" t="s">
        <v>947</v>
      </c>
      <c r="G136" s="150" t="s">
        <v>181</v>
      </c>
      <c r="H136" s="151">
        <v>4</v>
      </c>
      <c r="I136" s="152"/>
      <c r="J136" s="152">
        <f>ROUND(I136*H136,2)</f>
        <v>0</v>
      </c>
      <c r="K136" s="149" t="s">
        <v>944</v>
      </c>
      <c r="L136" s="31"/>
      <c r="M136" s="153" t="s">
        <v>1</v>
      </c>
      <c r="N136" s="154" t="s">
        <v>40</v>
      </c>
      <c r="O136" s="155">
        <v>0.218</v>
      </c>
      <c r="P136" s="155">
        <f>O136*H136</f>
        <v>0.872</v>
      </c>
      <c r="Q136" s="155">
        <v>0</v>
      </c>
      <c r="R136" s="155">
        <f>Q136*H136</f>
        <v>0</v>
      </c>
      <c r="S136" s="155">
        <v>0.22</v>
      </c>
      <c r="T136" s="156">
        <f>S136*H136</f>
        <v>0.88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948</v>
      </c>
    </row>
    <row r="137" spans="1:65" s="14" customFormat="1">
      <c r="B137" s="166"/>
      <c r="D137" s="160" t="s">
        <v>142</v>
      </c>
      <c r="E137" s="167" t="s">
        <v>1</v>
      </c>
      <c r="F137" s="168" t="s">
        <v>949</v>
      </c>
      <c r="H137" s="169">
        <v>4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81</v>
      </c>
      <c r="AY137" s="167" t="s">
        <v>133</v>
      </c>
    </row>
    <row r="138" spans="1:65" s="2" customFormat="1" ht="16.5" customHeight="1">
      <c r="A138" s="30"/>
      <c r="B138" s="146"/>
      <c r="C138" s="147" t="s">
        <v>149</v>
      </c>
      <c r="D138" s="147" t="s">
        <v>135</v>
      </c>
      <c r="E138" s="148" t="s">
        <v>950</v>
      </c>
      <c r="F138" s="149" t="s">
        <v>951</v>
      </c>
      <c r="G138" s="150" t="s">
        <v>276</v>
      </c>
      <c r="H138" s="151">
        <v>4</v>
      </c>
      <c r="I138" s="152"/>
      <c r="J138" s="152">
        <f>ROUND(I138*H138,2)</f>
        <v>0</v>
      </c>
      <c r="K138" s="149" t="s">
        <v>944</v>
      </c>
      <c r="L138" s="31"/>
      <c r="M138" s="153" t="s">
        <v>1</v>
      </c>
      <c r="N138" s="154" t="s">
        <v>40</v>
      </c>
      <c r="O138" s="155">
        <v>0.13300000000000001</v>
      </c>
      <c r="P138" s="155">
        <f>O138*H138</f>
        <v>0.53200000000000003</v>
      </c>
      <c r="Q138" s="155">
        <v>0</v>
      </c>
      <c r="R138" s="155">
        <f>Q138*H138</f>
        <v>0</v>
      </c>
      <c r="S138" s="155">
        <v>0.20499999999999999</v>
      </c>
      <c r="T138" s="156">
        <f>S138*H138</f>
        <v>0.82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952</v>
      </c>
    </row>
    <row r="139" spans="1:65" s="14" customFormat="1">
      <c r="B139" s="166"/>
      <c r="D139" s="160" t="s">
        <v>142</v>
      </c>
      <c r="E139" s="167" t="s">
        <v>1</v>
      </c>
      <c r="F139" s="168" t="s">
        <v>953</v>
      </c>
      <c r="H139" s="169">
        <v>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81</v>
      </c>
      <c r="AY139" s="167" t="s">
        <v>133</v>
      </c>
    </row>
    <row r="140" spans="1:65" s="2" customFormat="1" ht="21.75" customHeight="1">
      <c r="A140" s="30"/>
      <c r="B140" s="146"/>
      <c r="C140" s="147" t="s">
        <v>140</v>
      </c>
      <c r="D140" s="147" t="s">
        <v>135</v>
      </c>
      <c r="E140" s="148" t="s">
        <v>954</v>
      </c>
      <c r="F140" s="149" t="s">
        <v>955</v>
      </c>
      <c r="G140" s="150" t="s">
        <v>276</v>
      </c>
      <c r="H140" s="151">
        <v>0.8</v>
      </c>
      <c r="I140" s="152"/>
      <c r="J140" s="152">
        <f>ROUND(I140*H140,2)</f>
        <v>0</v>
      </c>
      <c r="K140" s="149" t="s">
        <v>944</v>
      </c>
      <c r="L140" s="31"/>
      <c r="M140" s="153" t="s">
        <v>1</v>
      </c>
      <c r="N140" s="154" t="s">
        <v>40</v>
      </c>
      <c r="O140" s="155">
        <v>1.153</v>
      </c>
      <c r="P140" s="155">
        <f>O140*H140</f>
        <v>0.92240000000000011</v>
      </c>
      <c r="Q140" s="155">
        <v>1.269E-2</v>
      </c>
      <c r="R140" s="155">
        <f>Q140*H140</f>
        <v>1.0152000000000001E-2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956</v>
      </c>
    </row>
    <row r="141" spans="1:65" s="2" customFormat="1" ht="16.5" customHeight="1">
      <c r="A141" s="30"/>
      <c r="B141" s="146"/>
      <c r="C141" s="147" t="s">
        <v>190</v>
      </c>
      <c r="D141" s="147" t="s">
        <v>135</v>
      </c>
      <c r="E141" s="148" t="s">
        <v>957</v>
      </c>
      <c r="F141" s="149" t="s">
        <v>958</v>
      </c>
      <c r="G141" s="150" t="s">
        <v>276</v>
      </c>
      <c r="H141" s="151">
        <v>0.8</v>
      </c>
      <c r="I141" s="152"/>
      <c r="J141" s="152">
        <f>ROUND(I141*H141,2)</f>
        <v>0</v>
      </c>
      <c r="K141" s="149" t="s">
        <v>944</v>
      </c>
      <c r="L141" s="31"/>
      <c r="M141" s="153" t="s">
        <v>1</v>
      </c>
      <c r="N141" s="154" t="s">
        <v>40</v>
      </c>
      <c r="O141" s="155">
        <v>0.58099999999999996</v>
      </c>
      <c r="P141" s="155">
        <f>O141*H141</f>
        <v>0.46479999999999999</v>
      </c>
      <c r="Q141" s="155">
        <v>3.6900000000000002E-2</v>
      </c>
      <c r="R141" s="155">
        <f>Q141*H141</f>
        <v>2.9520000000000005E-2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959</v>
      </c>
    </row>
    <row r="142" spans="1:65" s="2" customFormat="1" ht="21.75" customHeight="1">
      <c r="A142" s="30"/>
      <c r="B142" s="146"/>
      <c r="C142" s="147" t="s">
        <v>194</v>
      </c>
      <c r="D142" s="147" t="s">
        <v>135</v>
      </c>
      <c r="E142" s="148" t="s">
        <v>960</v>
      </c>
      <c r="F142" s="149" t="s">
        <v>961</v>
      </c>
      <c r="G142" s="150" t="s">
        <v>276</v>
      </c>
      <c r="H142" s="151">
        <v>0.8</v>
      </c>
      <c r="I142" s="152"/>
      <c r="J142" s="152">
        <f>ROUND(I142*H142,2)</f>
        <v>0</v>
      </c>
      <c r="K142" s="149" t="s">
        <v>944</v>
      </c>
      <c r="L142" s="31"/>
      <c r="M142" s="153" t="s">
        <v>1</v>
      </c>
      <c r="N142" s="154" t="s">
        <v>40</v>
      </c>
      <c r="O142" s="155">
        <v>0.54700000000000004</v>
      </c>
      <c r="P142" s="155">
        <f>O142*H142</f>
        <v>0.43760000000000004</v>
      </c>
      <c r="Q142" s="155">
        <v>3.6900000000000002E-2</v>
      </c>
      <c r="R142" s="155">
        <f>Q142*H142</f>
        <v>2.9520000000000005E-2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962</v>
      </c>
    </row>
    <row r="143" spans="1:65" s="2" customFormat="1" ht="21.75" customHeight="1">
      <c r="A143" s="30"/>
      <c r="B143" s="146"/>
      <c r="C143" s="147" t="s">
        <v>198</v>
      </c>
      <c r="D143" s="147" t="s">
        <v>135</v>
      </c>
      <c r="E143" s="148" t="s">
        <v>963</v>
      </c>
      <c r="F143" s="149" t="s">
        <v>964</v>
      </c>
      <c r="G143" s="150" t="s">
        <v>138</v>
      </c>
      <c r="H143" s="151">
        <v>6.9429999999999996</v>
      </c>
      <c r="I143" s="152"/>
      <c r="J143" s="152">
        <f>ROUND(I143*H143,2)</f>
        <v>0</v>
      </c>
      <c r="K143" s="149" t="s">
        <v>944</v>
      </c>
      <c r="L143" s="31"/>
      <c r="M143" s="153" t="s">
        <v>1</v>
      </c>
      <c r="N143" s="154" t="s">
        <v>40</v>
      </c>
      <c r="O143" s="155">
        <v>1.548</v>
      </c>
      <c r="P143" s="155">
        <f>O143*H143</f>
        <v>10.747764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965</v>
      </c>
    </row>
    <row r="144" spans="1:65" s="14" customFormat="1">
      <c r="B144" s="166"/>
      <c r="D144" s="160" t="s">
        <v>142</v>
      </c>
      <c r="E144" s="167" t="s">
        <v>1</v>
      </c>
      <c r="F144" s="168" t="s">
        <v>966</v>
      </c>
      <c r="H144" s="169">
        <v>6.9429999999999996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81</v>
      </c>
      <c r="AY144" s="167" t="s">
        <v>133</v>
      </c>
    </row>
    <row r="145" spans="1:65" s="2" customFormat="1" ht="21.75" customHeight="1">
      <c r="A145" s="30"/>
      <c r="B145" s="146"/>
      <c r="C145" s="147" t="s">
        <v>203</v>
      </c>
      <c r="D145" s="147" t="s">
        <v>135</v>
      </c>
      <c r="E145" s="148" t="s">
        <v>526</v>
      </c>
      <c r="F145" s="149" t="s">
        <v>527</v>
      </c>
      <c r="G145" s="150" t="s">
        <v>138</v>
      </c>
      <c r="H145" s="151">
        <v>23.143000000000001</v>
      </c>
      <c r="I145" s="152"/>
      <c r="J145" s="152">
        <f>ROUND(I145*H145,2)</f>
        <v>0</v>
      </c>
      <c r="K145" s="149" t="s">
        <v>944</v>
      </c>
      <c r="L145" s="31"/>
      <c r="M145" s="153" t="s">
        <v>1</v>
      </c>
      <c r="N145" s="154" t="s">
        <v>40</v>
      </c>
      <c r="O145" s="155">
        <v>1.43</v>
      </c>
      <c r="P145" s="155">
        <f>O145*H145</f>
        <v>33.09449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7" t="s">
        <v>140</v>
      </c>
      <c r="AT145" s="157" t="s">
        <v>135</v>
      </c>
      <c r="AU145" s="157" t="s">
        <v>87</v>
      </c>
      <c r="AY145" s="18" t="s">
        <v>133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87</v>
      </c>
      <c r="BK145" s="158">
        <f>ROUND(I145*H145,2)</f>
        <v>0</v>
      </c>
      <c r="BL145" s="18" t="s">
        <v>140</v>
      </c>
      <c r="BM145" s="157" t="s">
        <v>967</v>
      </c>
    </row>
    <row r="146" spans="1:65" s="14" customFormat="1">
      <c r="B146" s="166"/>
      <c r="D146" s="160" t="s">
        <v>142</v>
      </c>
      <c r="E146" s="167" t="s">
        <v>1</v>
      </c>
      <c r="F146" s="168" t="s">
        <v>968</v>
      </c>
      <c r="H146" s="169">
        <v>9.0050000000000008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142</v>
      </c>
      <c r="AU146" s="167" t="s">
        <v>87</v>
      </c>
      <c r="AV146" s="14" t="s">
        <v>87</v>
      </c>
      <c r="AW146" s="14" t="s">
        <v>31</v>
      </c>
      <c r="AX146" s="14" t="s">
        <v>74</v>
      </c>
      <c r="AY146" s="167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969</v>
      </c>
      <c r="H147" s="169">
        <v>15.738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4" customFormat="1">
      <c r="B148" s="166"/>
      <c r="D148" s="160" t="s">
        <v>142</v>
      </c>
      <c r="E148" s="167" t="s">
        <v>1</v>
      </c>
      <c r="F148" s="168" t="s">
        <v>970</v>
      </c>
      <c r="H148" s="169">
        <v>-1.6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74</v>
      </c>
      <c r="AY148" s="167" t="s">
        <v>133</v>
      </c>
    </row>
    <row r="149" spans="1:65" s="16" customFormat="1">
      <c r="B149" s="180"/>
      <c r="D149" s="160" t="s">
        <v>142</v>
      </c>
      <c r="E149" s="181" t="s">
        <v>1</v>
      </c>
      <c r="F149" s="182" t="s">
        <v>157</v>
      </c>
      <c r="H149" s="183">
        <v>23.143000000000001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208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23.143000000000001</v>
      </c>
      <c r="I150" s="152"/>
      <c r="J150" s="152">
        <f>ROUND(I150*H150,2)</f>
        <v>0</v>
      </c>
      <c r="K150" s="149" t="s">
        <v>944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2.3143000000000002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971</v>
      </c>
    </row>
    <row r="151" spans="1:65" s="2" customFormat="1" ht="16.5" customHeight="1">
      <c r="A151" s="30"/>
      <c r="B151" s="146"/>
      <c r="C151" s="147" t="s">
        <v>214</v>
      </c>
      <c r="D151" s="147" t="s">
        <v>135</v>
      </c>
      <c r="E151" s="148" t="s">
        <v>179</v>
      </c>
      <c r="F151" s="149" t="s">
        <v>180</v>
      </c>
      <c r="G151" s="150" t="s">
        <v>181</v>
      </c>
      <c r="H151" s="151">
        <v>5.92</v>
      </c>
      <c r="I151" s="152"/>
      <c r="J151" s="152">
        <f>ROUND(I151*H151,2)</f>
        <v>0</v>
      </c>
      <c r="K151" s="149" t="s">
        <v>944</v>
      </c>
      <c r="L151" s="31"/>
      <c r="M151" s="153" t="s">
        <v>1</v>
      </c>
      <c r="N151" s="154" t="s">
        <v>40</v>
      </c>
      <c r="O151" s="155">
        <v>0.23599999999999999</v>
      </c>
      <c r="P151" s="155">
        <f>O151*H151</f>
        <v>1.3971199999999999</v>
      </c>
      <c r="Q151" s="155">
        <v>8.4000000000000003E-4</v>
      </c>
      <c r="R151" s="155">
        <f>Q151*H151</f>
        <v>4.9728000000000003E-3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972</v>
      </c>
    </row>
    <row r="152" spans="1:65" s="13" customFormat="1">
      <c r="B152" s="159"/>
      <c r="D152" s="160" t="s">
        <v>142</v>
      </c>
      <c r="E152" s="161" t="s">
        <v>1</v>
      </c>
      <c r="F152" s="162" t="s">
        <v>973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4" customFormat="1">
      <c r="B153" s="166"/>
      <c r="D153" s="160" t="s">
        <v>142</v>
      </c>
      <c r="E153" s="167" t="s">
        <v>1</v>
      </c>
      <c r="F153" s="168" t="s">
        <v>974</v>
      </c>
      <c r="H153" s="169">
        <v>5.92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142</v>
      </c>
      <c r="AU153" s="167" t="s">
        <v>87</v>
      </c>
      <c r="AV153" s="14" t="s">
        <v>87</v>
      </c>
      <c r="AW153" s="14" t="s">
        <v>31</v>
      </c>
      <c r="AX153" s="14" t="s">
        <v>81</v>
      </c>
      <c r="AY153" s="167" t="s">
        <v>133</v>
      </c>
    </row>
    <row r="154" spans="1:65" s="2" customFormat="1" ht="21.75" customHeight="1">
      <c r="A154" s="30"/>
      <c r="B154" s="146"/>
      <c r="C154" s="147" t="s">
        <v>219</v>
      </c>
      <c r="D154" s="147" t="s">
        <v>135</v>
      </c>
      <c r="E154" s="148" t="s">
        <v>191</v>
      </c>
      <c r="F154" s="149" t="s">
        <v>192</v>
      </c>
      <c r="G154" s="150" t="s">
        <v>181</v>
      </c>
      <c r="H154" s="151">
        <v>5.92</v>
      </c>
      <c r="I154" s="152"/>
      <c r="J154" s="152">
        <f>ROUND(I154*H154,2)</f>
        <v>0</v>
      </c>
      <c r="K154" s="149" t="s">
        <v>944</v>
      </c>
      <c r="L154" s="31"/>
      <c r="M154" s="153" t="s">
        <v>1</v>
      </c>
      <c r="N154" s="154" t="s">
        <v>40</v>
      </c>
      <c r="O154" s="155">
        <v>0.216</v>
      </c>
      <c r="P154" s="155">
        <f>O154*H154</f>
        <v>1.2787200000000001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7" t="s">
        <v>140</v>
      </c>
      <c r="AT154" s="157" t="s">
        <v>135</v>
      </c>
      <c r="AU154" s="157" t="s">
        <v>87</v>
      </c>
      <c r="AY154" s="18" t="s">
        <v>133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87</v>
      </c>
      <c r="BK154" s="158">
        <f>ROUND(I154*H154,2)</f>
        <v>0</v>
      </c>
      <c r="BL154" s="18" t="s">
        <v>140</v>
      </c>
      <c r="BM154" s="157" t="s">
        <v>975</v>
      </c>
    </row>
    <row r="155" spans="1:65" s="2" customFormat="1" ht="21.75" customHeight="1">
      <c r="A155" s="30"/>
      <c r="B155" s="146"/>
      <c r="C155" s="147" t="s">
        <v>242</v>
      </c>
      <c r="D155" s="147" t="s">
        <v>135</v>
      </c>
      <c r="E155" s="148" t="s">
        <v>195</v>
      </c>
      <c r="F155" s="149" t="s">
        <v>196</v>
      </c>
      <c r="G155" s="150" t="s">
        <v>138</v>
      </c>
      <c r="H155" s="151">
        <v>8.3670000000000009</v>
      </c>
      <c r="I155" s="152"/>
      <c r="J155" s="152">
        <f>ROUND(I155*H155,2)</f>
        <v>0</v>
      </c>
      <c r="K155" s="149" t="s">
        <v>944</v>
      </c>
      <c r="L155" s="31"/>
      <c r="M155" s="153" t="s">
        <v>1</v>
      </c>
      <c r="N155" s="154" t="s">
        <v>40</v>
      </c>
      <c r="O155" s="155">
        <v>0.34499999999999997</v>
      </c>
      <c r="P155" s="155">
        <f>O155*H155</f>
        <v>2.8866149999999999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976</v>
      </c>
    </row>
    <row r="156" spans="1:65" s="14" customFormat="1">
      <c r="B156" s="166"/>
      <c r="D156" s="160" t="s">
        <v>142</v>
      </c>
      <c r="E156" s="167" t="s">
        <v>1</v>
      </c>
      <c r="F156" s="168" t="s">
        <v>977</v>
      </c>
      <c r="H156" s="169">
        <v>4.7990000000000004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978</v>
      </c>
      <c r="H157" s="169">
        <v>3.5680000000000001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8.3670000000000009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21.75" customHeight="1">
      <c r="A159" s="30"/>
      <c r="B159" s="146"/>
      <c r="C159" s="147" t="s">
        <v>249</v>
      </c>
      <c r="D159" s="147" t="s">
        <v>135</v>
      </c>
      <c r="E159" s="148" t="s">
        <v>199</v>
      </c>
      <c r="F159" s="149" t="s">
        <v>200</v>
      </c>
      <c r="G159" s="150" t="s">
        <v>138</v>
      </c>
      <c r="H159" s="151">
        <v>15.507</v>
      </c>
      <c r="I159" s="152"/>
      <c r="J159" s="152">
        <f>ROUND(I159*H159,2)</f>
        <v>0</v>
      </c>
      <c r="K159" s="149" t="s">
        <v>944</v>
      </c>
      <c r="L159" s="31"/>
      <c r="M159" s="153" t="s">
        <v>1</v>
      </c>
      <c r="N159" s="154" t="s">
        <v>40</v>
      </c>
      <c r="O159" s="155">
        <v>8.3000000000000004E-2</v>
      </c>
      <c r="P159" s="155">
        <f>O159*H159</f>
        <v>1.2870810000000001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979</v>
      </c>
    </row>
    <row r="160" spans="1:65" s="14" customFormat="1">
      <c r="B160" s="166"/>
      <c r="D160" s="160" t="s">
        <v>142</v>
      </c>
      <c r="E160" s="167" t="s">
        <v>1</v>
      </c>
      <c r="F160" s="168" t="s">
        <v>980</v>
      </c>
      <c r="H160" s="169">
        <v>15.507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81</v>
      </c>
      <c r="AY160" s="167" t="s">
        <v>133</v>
      </c>
    </row>
    <row r="161" spans="1:65" s="2" customFormat="1" ht="16.5" customHeight="1">
      <c r="A161" s="30"/>
      <c r="B161" s="146"/>
      <c r="C161" s="147" t="s">
        <v>273</v>
      </c>
      <c r="D161" s="147" t="s">
        <v>135</v>
      </c>
      <c r="E161" s="148" t="s">
        <v>204</v>
      </c>
      <c r="F161" s="149" t="s">
        <v>205</v>
      </c>
      <c r="G161" s="150" t="s">
        <v>138</v>
      </c>
      <c r="H161" s="151">
        <v>15.507</v>
      </c>
      <c r="I161" s="152"/>
      <c r="J161" s="152">
        <f>ROUND(I161*H161,2)</f>
        <v>0</v>
      </c>
      <c r="K161" s="149" t="s">
        <v>944</v>
      </c>
      <c r="L161" s="31"/>
      <c r="M161" s="153" t="s">
        <v>1</v>
      </c>
      <c r="N161" s="154" t="s">
        <v>40</v>
      </c>
      <c r="O161" s="155">
        <v>8.9999999999999993E-3</v>
      </c>
      <c r="P161" s="155">
        <f>O161*H161</f>
        <v>0.13956299999999999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981</v>
      </c>
    </row>
    <row r="162" spans="1:65" s="2" customFormat="1" ht="21.75" customHeight="1">
      <c r="A162" s="30"/>
      <c r="B162" s="146"/>
      <c r="C162" s="147" t="s">
        <v>8</v>
      </c>
      <c r="D162" s="147" t="s">
        <v>135</v>
      </c>
      <c r="E162" s="148" t="s">
        <v>209</v>
      </c>
      <c r="F162" s="149" t="s">
        <v>210</v>
      </c>
      <c r="G162" s="150" t="s">
        <v>211</v>
      </c>
      <c r="H162" s="151">
        <v>24.811</v>
      </c>
      <c r="I162" s="152"/>
      <c r="J162" s="152">
        <f>ROUND(I162*H162,2)</f>
        <v>0</v>
      </c>
      <c r="K162" s="149" t="s">
        <v>944</v>
      </c>
      <c r="L162" s="31"/>
      <c r="M162" s="153" t="s">
        <v>1</v>
      </c>
      <c r="N162" s="154" t="s">
        <v>40</v>
      </c>
      <c r="O162" s="155">
        <v>0</v>
      </c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982</v>
      </c>
    </row>
    <row r="163" spans="1:65" s="14" customFormat="1">
      <c r="B163" s="166"/>
      <c r="D163" s="160" t="s">
        <v>142</v>
      </c>
      <c r="E163" s="167" t="s">
        <v>1</v>
      </c>
      <c r="F163" s="168" t="s">
        <v>983</v>
      </c>
      <c r="H163" s="169">
        <v>24.811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81</v>
      </c>
      <c r="AY163" s="167" t="s">
        <v>133</v>
      </c>
    </row>
    <row r="164" spans="1:65" s="2" customFormat="1" ht="21.75" customHeight="1">
      <c r="A164" s="30"/>
      <c r="B164" s="146"/>
      <c r="C164" s="147" t="s">
        <v>283</v>
      </c>
      <c r="D164" s="147" t="s">
        <v>135</v>
      </c>
      <c r="E164" s="148" t="s">
        <v>215</v>
      </c>
      <c r="F164" s="149" t="s">
        <v>216</v>
      </c>
      <c r="G164" s="150" t="s">
        <v>138</v>
      </c>
      <c r="H164" s="151">
        <v>3.6</v>
      </c>
      <c r="I164" s="152"/>
      <c r="J164" s="152">
        <f>ROUND(I164*H164,2)</f>
        <v>0</v>
      </c>
      <c r="K164" s="149" t="s">
        <v>944</v>
      </c>
      <c r="L164" s="31"/>
      <c r="M164" s="153" t="s">
        <v>1</v>
      </c>
      <c r="N164" s="154" t="s">
        <v>40</v>
      </c>
      <c r="O164" s="155">
        <v>0.29899999999999999</v>
      </c>
      <c r="P164" s="155">
        <f>O164*H164</f>
        <v>1.0764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87</v>
      </c>
      <c r="BK164" s="158">
        <f>ROUND(I164*H164,2)</f>
        <v>0</v>
      </c>
      <c r="BL164" s="18" t="s">
        <v>140</v>
      </c>
      <c r="BM164" s="157" t="s">
        <v>984</v>
      </c>
    </row>
    <row r="165" spans="1:65" s="13" customFormat="1">
      <c r="B165" s="159"/>
      <c r="D165" s="160" t="s">
        <v>142</v>
      </c>
      <c r="E165" s="161" t="s">
        <v>1</v>
      </c>
      <c r="F165" s="162" t="s">
        <v>985</v>
      </c>
      <c r="H165" s="161" t="s">
        <v>1</v>
      </c>
      <c r="L165" s="159"/>
      <c r="M165" s="163"/>
      <c r="N165" s="164"/>
      <c r="O165" s="164"/>
      <c r="P165" s="164"/>
      <c r="Q165" s="164"/>
      <c r="R165" s="164"/>
      <c r="S165" s="164"/>
      <c r="T165" s="165"/>
      <c r="AT165" s="161" t="s">
        <v>142</v>
      </c>
      <c r="AU165" s="161" t="s">
        <v>87</v>
      </c>
      <c r="AV165" s="13" t="s">
        <v>81</v>
      </c>
      <c r="AW165" s="13" t="s">
        <v>31</v>
      </c>
      <c r="AX165" s="13" t="s">
        <v>74</v>
      </c>
      <c r="AY165" s="161" t="s">
        <v>133</v>
      </c>
    </row>
    <row r="166" spans="1:65" s="14" customFormat="1">
      <c r="B166" s="166"/>
      <c r="D166" s="160" t="s">
        <v>142</v>
      </c>
      <c r="E166" s="167" t="s">
        <v>1</v>
      </c>
      <c r="F166" s="168" t="s">
        <v>986</v>
      </c>
      <c r="H166" s="169">
        <v>3.6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142</v>
      </c>
      <c r="AU166" s="167" t="s">
        <v>87</v>
      </c>
      <c r="AV166" s="14" t="s">
        <v>87</v>
      </c>
      <c r="AW166" s="14" t="s">
        <v>31</v>
      </c>
      <c r="AX166" s="14" t="s">
        <v>81</v>
      </c>
      <c r="AY166" s="167" t="s">
        <v>133</v>
      </c>
    </row>
    <row r="167" spans="1:65" s="2" customFormat="1" ht="16.5" customHeight="1">
      <c r="A167" s="30"/>
      <c r="B167" s="146"/>
      <c r="C167" s="187" t="s">
        <v>291</v>
      </c>
      <c r="D167" s="187" t="s">
        <v>243</v>
      </c>
      <c r="E167" s="188" t="s">
        <v>987</v>
      </c>
      <c r="F167" s="189" t="s">
        <v>988</v>
      </c>
      <c r="G167" s="190" t="s">
        <v>211</v>
      </c>
      <c r="H167" s="191">
        <v>7.2</v>
      </c>
      <c r="I167" s="192"/>
      <c r="J167" s="192">
        <f>ROUND(I167*H167,2)</f>
        <v>0</v>
      </c>
      <c r="K167" s="189" t="s">
        <v>944</v>
      </c>
      <c r="L167" s="193"/>
      <c r="M167" s="194" t="s">
        <v>1</v>
      </c>
      <c r="N167" s="195" t="s">
        <v>40</v>
      </c>
      <c r="O167" s="155">
        <v>0</v>
      </c>
      <c r="P167" s="155">
        <f>O167*H167</f>
        <v>0</v>
      </c>
      <c r="Q167" s="155">
        <v>1</v>
      </c>
      <c r="R167" s="155">
        <f>Q167*H167</f>
        <v>7.2</v>
      </c>
      <c r="S167" s="155">
        <v>0</v>
      </c>
      <c r="T167" s="156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203</v>
      </c>
      <c r="AT167" s="157" t="s">
        <v>243</v>
      </c>
      <c r="AU167" s="157" t="s">
        <v>87</v>
      </c>
      <c r="AY167" s="18" t="s">
        <v>133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8" t="s">
        <v>87</v>
      </c>
      <c r="BK167" s="158">
        <f>ROUND(I167*H167,2)</f>
        <v>0</v>
      </c>
      <c r="BL167" s="18" t="s">
        <v>140</v>
      </c>
      <c r="BM167" s="157" t="s">
        <v>989</v>
      </c>
    </row>
    <row r="168" spans="1:65" s="14" customFormat="1">
      <c r="B168" s="166"/>
      <c r="D168" s="160" t="s">
        <v>142</v>
      </c>
      <c r="F168" s="168" t="s">
        <v>990</v>
      </c>
      <c r="H168" s="169">
        <v>7.2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</v>
      </c>
      <c r="AX168" s="14" t="s">
        <v>81</v>
      </c>
      <c r="AY168" s="167" t="s">
        <v>133</v>
      </c>
    </row>
    <row r="169" spans="1:65" s="2" customFormat="1" ht="21.75" customHeight="1">
      <c r="A169" s="30"/>
      <c r="B169" s="146"/>
      <c r="C169" s="147" t="s">
        <v>295</v>
      </c>
      <c r="D169" s="147" t="s">
        <v>135</v>
      </c>
      <c r="E169" s="148" t="s">
        <v>991</v>
      </c>
      <c r="F169" s="149" t="s">
        <v>992</v>
      </c>
      <c r="G169" s="150" t="s">
        <v>138</v>
      </c>
      <c r="H169" s="151">
        <v>9.2360000000000007</v>
      </c>
      <c r="I169" s="152"/>
      <c r="J169" s="152">
        <f>ROUND(I169*H169,2)</f>
        <v>0</v>
      </c>
      <c r="K169" s="149" t="s">
        <v>1</v>
      </c>
      <c r="L169" s="31"/>
      <c r="M169" s="153" t="s">
        <v>1</v>
      </c>
      <c r="N169" s="154" t="s">
        <v>40</v>
      </c>
      <c r="O169" s="155">
        <v>0.29899999999999999</v>
      </c>
      <c r="P169" s="155">
        <f>O169*H169</f>
        <v>2.7615639999999999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140</v>
      </c>
      <c r="AT169" s="157" t="s">
        <v>135</v>
      </c>
      <c r="AU169" s="157" t="s">
        <v>87</v>
      </c>
      <c r="AY169" s="18" t="s">
        <v>133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87</v>
      </c>
      <c r="BK169" s="158">
        <f>ROUND(I169*H169,2)</f>
        <v>0</v>
      </c>
      <c r="BL169" s="18" t="s">
        <v>140</v>
      </c>
      <c r="BM169" s="157" t="s">
        <v>993</v>
      </c>
    </row>
    <row r="170" spans="1:65" s="14" customFormat="1">
      <c r="B170" s="166"/>
      <c r="D170" s="160" t="s">
        <v>142</v>
      </c>
      <c r="E170" s="167" t="s">
        <v>1</v>
      </c>
      <c r="F170" s="168" t="s">
        <v>968</v>
      </c>
      <c r="H170" s="169">
        <v>9.0050000000000008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31</v>
      </c>
      <c r="AX170" s="14" t="s">
        <v>74</v>
      </c>
      <c r="AY170" s="167" t="s">
        <v>133</v>
      </c>
    </row>
    <row r="171" spans="1:65" s="14" customFormat="1">
      <c r="B171" s="166"/>
      <c r="D171" s="160" t="s">
        <v>142</v>
      </c>
      <c r="E171" s="167" t="s">
        <v>1</v>
      </c>
      <c r="F171" s="168" t="s">
        <v>969</v>
      </c>
      <c r="H171" s="169">
        <v>15.738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87</v>
      </c>
      <c r="AV171" s="14" t="s">
        <v>87</v>
      </c>
      <c r="AW171" s="14" t="s">
        <v>31</v>
      </c>
      <c r="AX171" s="14" t="s">
        <v>74</v>
      </c>
      <c r="AY171" s="167" t="s">
        <v>133</v>
      </c>
    </row>
    <row r="172" spans="1:65" s="14" customFormat="1">
      <c r="B172" s="166"/>
      <c r="D172" s="160" t="s">
        <v>142</v>
      </c>
      <c r="E172" s="167" t="s">
        <v>1</v>
      </c>
      <c r="F172" s="168" t="s">
        <v>994</v>
      </c>
      <c r="H172" s="169">
        <v>-15.507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6" customFormat="1">
      <c r="B173" s="180"/>
      <c r="D173" s="160" t="s">
        <v>142</v>
      </c>
      <c r="E173" s="181" t="s">
        <v>1</v>
      </c>
      <c r="F173" s="182" t="s">
        <v>157</v>
      </c>
      <c r="H173" s="183">
        <v>9.2360000000000024</v>
      </c>
      <c r="L173" s="180"/>
      <c r="M173" s="184"/>
      <c r="N173" s="185"/>
      <c r="O173" s="185"/>
      <c r="P173" s="185"/>
      <c r="Q173" s="185"/>
      <c r="R173" s="185"/>
      <c r="S173" s="185"/>
      <c r="T173" s="186"/>
      <c r="AT173" s="181" t="s">
        <v>142</v>
      </c>
      <c r="AU173" s="181" t="s">
        <v>87</v>
      </c>
      <c r="AV173" s="16" t="s">
        <v>140</v>
      </c>
      <c r="AW173" s="16" t="s">
        <v>31</v>
      </c>
      <c r="AX173" s="16" t="s">
        <v>81</v>
      </c>
      <c r="AY173" s="181" t="s">
        <v>133</v>
      </c>
    </row>
    <row r="174" spans="1:65" s="2" customFormat="1" ht="21.75" customHeight="1">
      <c r="A174" s="30"/>
      <c r="B174" s="146"/>
      <c r="C174" s="147" t="s">
        <v>299</v>
      </c>
      <c r="D174" s="147" t="s">
        <v>135</v>
      </c>
      <c r="E174" s="148" t="s">
        <v>995</v>
      </c>
      <c r="F174" s="149" t="s">
        <v>996</v>
      </c>
      <c r="G174" s="150" t="s">
        <v>138</v>
      </c>
      <c r="H174" s="151">
        <v>9.7420000000000009</v>
      </c>
      <c r="I174" s="152"/>
      <c r="J174" s="152">
        <f>ROUND(I174*H174,2)</f>
        <v>0</v>
      </c>
      <c r="K174" s="149" t="s">
        <v>944</v>
      </c>
      <c r="L174" s="31"/>
      <c r="M174" s="153" t="s">
        <v>1</v>
      </c>
      <c r="N174" s="154" t="s">
        <v>40</v>
      </c>
      <c r="O174" s="155">
        <v>0.28599999999999998</v>
      </c>
      <c r="P174" s="155">
        <f>O174*H174</f>
        <v>2.7862119999999999</v>
      </c>
      <c r="Q174" s="155">
        <v>0</v>
      </c>
      <c r="R174" s="155">
        <f>Q174*H174</f>
        <v>0</v>
      </c>
      <c r="S174" s="155">
        <v>0</v>
      </c>
      <c r="T174" s="156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>IF(N174="základní",J174,0)</f>
        <v>0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8" t="s">
        <v>87</v>
      </c>
      <c r="BK174" s="158">
        <f>ROUND(I174*H174,2)</f>
        <v>0</v>
      </c>
      <c r="BL174" s="18" t="s">
        <v>140</v>
      </c>
      <c r="BM174" s="157" t="s">
        <v>997</v>
      </c>
    </row>
    <row r="175" spans="1:65" s="14" customFormat="1">
      <c r="B175" s="166"/>
      <c r="D175" s="160" t="s">
        <v>142</v>
      </c>
      <c r="E175" s="167" t="s">
        <v>1</v>
      </c>
      <c r="F175" s="168" t="s">
        <v>998</v>
      </c>
      <c r="H175" s="169">
        <v>9.7420000000000009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81</v>
      </c>
      <c r="AY175" s="167" t="s">
        <v>133</v>
      </c>
    </row>
    <row r="176" spans="1:65" s="2" customFormat="1" ht="16.5" customHeight="1">
      <c r="A176" s="30"/>
      <c r="B176" s="146"/>
      <c r="C176" s="187" t="s">
        <v>303</v>
      </c>
      <c r="D176" s="187" t="s">
        <v>243</v>
      </c>
      <c r="E176" s="188" t="s">
        <v>999</v>
      </c>
      <c r="F176" s="189" t="s">
        <v>1000</v>
      </c>
      <c r="G176" s="190" t="s">
        <v>211</v>
      </c>
      <c r="H176" s="191">
        <v>19.484000000000002</v>
      </c>
      <c r="I176" s="192"/>
      <c r="J176" s="192">
        <f>ROUND(I176*H176,2)</f>
        <v>0</v>
      </c>
      <c r="K176" s="189" t="s">
        <v>944</v>
      </c>
      <c r="L176" s="193"/>
      <c r="M176" s="194" t="s">
        <v>1</v>
      </c>
      <c r="N176" s="195" t="s">
        <v>40</v>
      </c>
      <c r="O176" s="155">
        <v>0</v>
      </c>
      <c r="P176" s="155">
        <f>O176*H176</f>
        <v>0</v>
      </c>
      <c r="Q176" s="155">
        <v>1</v>
      </c>
      <c r="R176" s="155">
        <f>Q176*H176</f>
        <v>19.484000000000002</v>
      </c>
      <c r="S176" s="155">
        <v>0</v>
      </c>
      <c r="T176" s="156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203</v>
      </c>
      <c r="AT176" s="157" t="s">
        <v>243</v>
      </c>
      <c r="AU176" s="157" t="s">
        <v>87</v>
      </c>
      <c r="AY176" s="18" t="s">
        <v>133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87</v>
      </c>
      <c r="BK176" s="158">
        <f>ROUND(I176*H176,2)</f>
        <v>0</v>
      </c>
      <c r="BL176" s="18" t="s">
        <v>140</v>
      </c>
      <c r="BM176" s="157" t="s">
        <v>1001</v>
      </c>
    </row>
    <row r="177" spans="1:65" s="14" customFormat="1">
      <c r="B177" s="166"/>
      <c r="D177" s="160" t="s">
        <v>142</v>
      </c>
      <c r="F177" s="168" t="s">
        <v>1002</v>
      </c>
      <c r="H177" s="169">
        <v>19.484000000000002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</v>
      </c>
      <c r="AX177" s="14" t="s">
        <v>81</v>
      </c>
      <c r="AY177" s="167" t="s">
        <v>133</v>
      </c>
    </row>
    <row r="178" spans="1:65" s="12" customFormat="1" ht="22.9" customHeight="1">
      <c r="B178" s="134"/>
      <c r="D178" s="135" t="s">
        <v>73</v>
      </c>
      <c r="E178" s="144" t="s">
        <v>140</v>
      </c>
      <c r="F178" s="144" t="s">
        <v>248</v>
      </c>
      <c r="J178" s="145">
        <f>BK178</f>
        <v>0</v>
      </c>
      <c r="L178" s="134"/>
      <c r="M178" s="138"/>
      <c r="N178" s="139"/>
      <c r="O178" s="139"/>
      <c r="P178" s="140">
        <f>SUM(P179:P180)</f>
        <v>3.6696750000000002</v>
      </c>
      <c r="Q178" s="139"/>
      <c r="R178" s="140">
        <f>SUM(R179:R180)</f>
        <v>0</v>
      </c>
      <c r="S178" s="139"/>
      <c r="T178" s="141">
        <f>SUM(T179:T180)</f>
        <v>0</v>
      </c>
      <c r="AR178" s="135" t="s">
        <v>81</v>
      </c>
      <c r="AT178" s="142" t="s">
        <v>73</v>
      </c>
      <c r="AU178" s="142" t="s">
        <v>81</v>
      </c>
      <c r="AY178" s="135" t="s">
        <v>133</v>
      </c>
      <c r="BK178" s="143">
        <f>SUM(BK179:BK180)</f>
        <v>0</v>
      </c>
    </row>
    <row r="179" spans="1:65" s="2" customFormat="1" ht="21.75" customHeight="1">
      <c r="A179" s="30"/>
      <c r="B179" s="146"/>
      <c r="C179" s="147" t="s">
        <v>7</v>
      </c>
      <c r="D179" s="147" t="s">
        <v>135</v>
      </c>
      <c r="E179" s="148" t="s">
        <v>1003</v>
      </c>
      <c r="F179" s="149" t="s">
        <v>1004</v>
      </c>
      <c r="G179" s="150" t="s">
        <v>138</v>
      </c>
      <c r="H179" s="151">
        <v>2.165</v>
      </c>
      <c r="I179" s="152"/>
      <c r="J179" s="152">
        <f>ROUND(I179*H179,2)</f>
        <v>0</v>
      </c>
      <c r="K179" s="149" t="s">
        <v>944</v>
      </c>
      <c r="L179" s="31"/>
      <c r="M179" s="153" t="s">
        <v>1</v>
      </c>
      <c r="N179" s="154" t="s">
        <v>40</v>
      </c>
      <c r="O179" s="155">
        <v>1.6950000000000001</v>
      </c>
      <c r="P179" s="155">
        <f>O179*H179</f>
        <v>3.6696750000000002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1005</v>
      </c>
    </row>
    <row r="180" spans="1:65" s="14" customFormat="1">
      <c r="B180" s="166"/>
      <c r="D180" s="160" t="s">
        <v>142</v>
      </c>
      <c r="E180" s="167" t="s">
        <v>1</v>
      </c>
      <c r="F180" s="168" t="s">
        <v>1006</v>
      </c>
      <c r="H180" s="169">
        <v>2.165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142</v>
      </c>
      <c r="AU180" s="167" t="s">
        <v>87</v>
      </c>
      <c r="AV180" s="14" t="s">
        <v>87</v>
      </c>
      <c r="AW180" s="14" t="s">
        <v>31</v>
      </c>
      <c r="AX180" s="14" t="s">
        <v>81</v>
      </c>
      <c r="AY180" s="167" t="s">
        <v>133</v>
      </c>
    </row>
    <row r="181" spans="1:65" s="12" customFormat="1" ht="22.9" customHeight="1">
      <c r="B181" s="134"/>
      <c r="D181" s="135" t="s">
        <v>73</v>
      </c>
      <c r="E181" s="144" t="s">
        <v>190</v>
      </c>
      <c r="F181" s="144" t="s">
        <v>1007</v>
      </c>
      <c r="J181" s="145">
        <f>BK181</f>
        <v>0</v>
      </c>
      <c r="L181" s="134"/>
      <c r="M181" s="138"/>
      <c r="N181" s="139"/>
      <c r="O181" s="139"/>
      <c r="P181" s="140">
        <f>SUM(P182:P186)</f>
        <v>7.3759999999999994</v>
      </c>
      <c r="Q181" s="139"/>
      <c r="R181" s="140">
        <f>SUM(R182:R186)</f>
        <v>3.2068000000000003</v>
      </c>
      <c r="S181" s="139"/>
      <c r="T181" s="141">
        <f>SUM(T182:T186)</f>
        <v>0</v>
      </c>
      <c r="AR181" s="135" t="s">
        <v>81</v>
      </c>
      <c r="AT181" s="142" t="s">
        <v>73</v>
      </c>
      <c r="AU181" s="142" t="s">
        <v>81</v>
      </c>
      <c r="AY181" s="135" t="s">
        <v>133</v>
      </c>
      <c r="BK181" s="143">
        <f>SUM(BK182:BK186)</f>
        <v>0</v>
      </c>
    </row>
    <row r="182" spans="1:65" s="2" customFormat="1" ht="21.75" customHeight="1">
      <c r="A182" s="30"/>
      <c r="B182" s="146"/>
      <c r="C182" s="147" t="s">
        <v>310</v>
      </c>
      <c r="D182" s="147" t="s">
        <v>135</v>
      </c>
      <c r="E182" s="148" t="s">
        <v>1008</v>
      </c>
      <c r="F182" s="149" t="s">
        <v>1009</v>
      </c>
      <c r="G182" s="150" t="s">
        <v>181</v>
      </c>
      <c r="H182" s="151">
        <v>4</v>
      </c>
      <c r="I182" s="152"/>
      <c r="J182" s="152">
        <f>ROUND(I182*H182,2)</f>
        <v>0</v>
      </c>
      <c r="K182" s="149" t="s">
        <v>944</v>
      </c>
      <c r="L182" s="31"/>
      <c r="M182" s="153" t="s">
        <v>1</v>
      </c>
      <c r="N182" s="154" t="s">
        <v>40</v>
      </c>
      <c r="O182" s="155">
        <v>0.31</v>
      </c>
      <c r="P182" s="155">
        <f>O182*H182</f>
        <v>1.24</v>
      </c>
      <c r="Q182" s="155">
        <v>0.27994000000000002</v>
      </c>
      <c r="R182" s="155">
        <f>Q182*H182</f>
        <v>1.1197600000000001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140</v>
      </c>
      <c r="BM182" s="157" t="s">
        <v>1010</v>
      </c>
    </row>
    <row r="183" spans="1:65" s="2" customFormat="1" ht="21.75" customHeight="1">
      <c r="A183" s="30"/>
      <c r="B183" s="146"/>
      <c r="C183" s="147" t="s">
        <v>317</v>
      </c>
      <c r="D183" s="147" t="s">
        <v>135</v>
      </c>
      <c r="E183" s="148" t="s">
        <v>1011</v>
      </c>
      <c r="F183" s="149" t="s">
        <v>1012</v>
      </c>
      <c r="G183" s="150" t="s">
        <v>181</v>
      </c>
      <c r="H183" s="151">
        <v>4</v>
      </c>
      <c r="I183" s="152"/>
      <c r="J183" s="152">
        <f>ROUND(I183*H183,2)</f>
        <v>0</v>
      </c>
      <c r="K183" s="149" t="s">
        <v>944</v>
      </c>
      <c r="L183" s="31"/>
      <c r="M183" s="153" t="s">
        <v>1</v>
      </c>
      <c r="N183" s="154" t="s">
        <v>40</v>
      </c>
      <c r="O183" s="155">
        <v>0.36</v>
      </c>
      <c r="P183" s="155">
        <f>O183*H183</f>
        <v>1.44</v>
      </c>
      <c r="Q183" s="155">
        <v>0.26244000000000001</v>
      </c>
      <c r="R183" s="155">
        <f>Q183*H183</f>
        <v>1.04976</v>
      </c>
      <c r="S183" s="155">
        <v>0</v>
      </c>
      <c r="T183" s="156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8" t="s">
        <v>87</v>
      </c>
      <c r="BK183" s="158">
        <f>ROUND(I183*H183,2)</f>
        <v>0</v>
      </c>
      <c r="BL183" s="18" t="s">
        <v>140</v>
      </c>
      <c r="BM183" s="157" t="s">
        <v>1013</v>
      </c>
    </row>
    <row r="184" spans="1:65" s="14" customFormat="1">
      <c r="B184" s="166"/>
      <c r="D184" s="160" t="s">
        <v>142</v>
      </c>
      <c r="E184" s="167" t="s">
        <v>1</v>
      </c>
      <c r="F184" s="168" t="s">
        <v>949</v>
      </c>
      <c r="H184" s="169">
        <v>4</v>
      </c>
      <c r="L184" s="166"/>
      <c r="M184" s="170"/>
      <c r="N184" s="171"/>
      <c r="O184" s="171"/>
      <c r="P184" s="171"/>
      <c r="Q184" s="171"/>
      <c r="R184" s="171"/>
      <c r="S184" s="171"/>
      <c r="T184" s="172"/>
      <c r="AT184" s="167" t="s">
        <v>142</v>
      </c>
      <c r="AU184" s="167" t="s">
        <v>87</v>
      </c>
      <c r="AV184" s="14" t="s">
        <v>87</v>
      </c>
      <c r="AW184" s="14" t="s">
        <v>31</v>
      </c>
      <c r="AX184" s="14" t="s">
        <v>81</v>
      </c>
      <c r="AY184" s="167" t="s">
        <v>133</v>
      </c>
    </row>
    <row r="185" spans="1:65" s="2" customFormat="1" ht="21.75" customHeight="1">
      <c r="A185" s="30"/>
      <c r="B185" s="146"/>
      <c r="C185" s="147" t="s">
        <v>324</v>
      </c>
      <c r="D185" s="147" t="s">
        <v>135</v>
      </c>
      <c r="E185" s="148" t="s">
        <v>1014</v>
      </c>
      <c r="F185" s="149" t="s">
        <v>1015</v>
      </c>
      <c r="G185" s="150" t="s">
        <v>181</v>
      </c>
      <c r="H185" s="151">
        <v>8</v>
      </c>
      <c r="I185" s="152"/>
      <c r="J185" s="152">
        <f>ROUND(I185*H185,2)</f>
        <v>0</v>
      </c>
      <c r="K185" s="149" t="s">
        <v>944</v>
      </c>
      <c r="L185" s="31"/>
      <c r="M185" s="153" t="s">
        <v>1</v>
      </c>
      <c r="N185" s="154" t="s">
        <v>40</v>
      </c>
      <c r="O185" s="155">
        <v>0.58699999999999997</v>
      </c>
      <c r="P185" s="155">
        <f>O185*H185</f>
        <v>4.6959999999999997</v>
      </c>
      <c r="Q185" s="155">
        <v>0.12966</v>
      </c>
      <c r="R185" s="155">
        <f>Q185*H185</f>
        <v>1.03728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1016</v>
      </c>
    </row>
    <row r="186" spans="1:65" s="14" customFormat="1">
      <c r="B186" s="166"/>
      <c r="D186" s="160" t="s">
        <v>142</v>
      </c>
      <c r="E186" s="167" t="s">
        <v>1</v>
      </c>
      <c r="F186" s="168" t="s">
        <v>1017</v>
      </c>
      <c r="H186" s="169">
        <v>8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81</v>
      </c>
      <c r="AY186" s="167" t="s">
        <v>133</v>
      </c>
    </row>
    <row r="187" spans="1:65" s="12" customFormat="1" ht="22.9" customHeight="1">
      <c r="B187" s="134"/>
      <c r="D187" s="135" t="s">
        <v>73</v>
      </c>
      <c r="E187" s="144" t="s">
        <v>203</v>
      </c>
      <c r="F187" s="144" t="s">
        <v>272</v>
      </c>
      <c r="J187" s="145">
        <f>BK187</f>
        <v>0</v>
      </c>
      <c r="L187" s="134"/>
      <c r="M187" s="138"/>
      <c r="N187" s="139"/>
      <c r="O187" s="139"/>
      <c r="P187" s="140">
        <f>SUM(P188:P195)</f>
        <v>15.270999999999999</v>
      </c>
      <c r="Q187" s="139"/>
      <c r="R187" s="140">
        <f>SUM(R188:R195)</f>
        <v>0.57100000000000006</v>
      </c>
      <c r="S187" s="139"/>
      <c r="T187" s="141">
        <f>SUM(T188:T195)</f>
        <v>0</v>
      </c>
      <c r="AR187" s="135" t="s">
        <v>81</v>
      </c>
      <c r="AT187" s="142" t="s">
        <v>73</v>
      </c>
      <c r="AU187" s="142" t="s">
        <v>81</v>
      </c>
      <c r="AY187" s="135" t="s">
        <v>133</v>
      </c>
      <c r="BK187" s="143">
        <f>SUM(BK188:BK195)</f>
        <v>0</v>
      </c>
    </row>
    <row r="188" spans="1:65" s="2" customFormat="1" ht="16.5" customHeight="1">
      <c r="A188" s="30"/>
      <c r="B188" s="146"/>
      <c r="C188" s="147" t="s">
        <v>329</v>
      </c>
      <c r="D188" s="147" t="s">
        <v>135</v>
      </c>
      <c r="E188" s="148" t="s">
        <v>1018</v>
      </c>
      <c r="F188" s="149" t="s">
        <v>1019</v>
      </c>
      <c r="G188" s="150" t="s">
        <v>339</v>
      </c>
      <c r="H188" s="151">
        <v>2</v>
      </c>
      <c r="I188" s="152"/>
      <c r="J188" s="152">
        <f t="shared" ref="J188:J195" si="0">ROUND(I188*H188,2)</f>
        <v>0</v>
      </c>
      <c r="K188" s="149" t="s">
        <v>1</v>
      </c>
      <c r="L188" s="31"/>
      <c r="M188" s="153" t="s">
        <v>1</v>
      </c>
      <c r="N188" s="154" t="s">
        <v>40</v>
      </c>
      <c r="O188" s="155">
        <v>1.516</v>
      </c>
      <c r="P188" s="155">
        <f t="shared" ref="P188:P195" si="1">O188*H188</f>
        <v>3.032</v>
      </c>
      <c r="Q188" s="155">
        <v>2.7299999999999998E-3</v>
      </c>
      <c r="R188" s="155">
        <f t="shared" ref="R188:R195" si="2">Q188*H188</f>
        <v>5.4599999999999996E-3</v>
      </c>
      <c r="S188" s="155">
        <v>0</v>
      </c>
      <c r="T188" s="156">
        <f t="shared" ref="T188:T195" si="3"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140</v>
      </c>
      <c r="AT188" s="157" t="s">
        <v>135</v>
      </c>
      <c r="AU188" s="157" t="s">
        <v>87</v>
      </c>
      <c r="AY188" s="18" t="s">
        <v>133</v>
      </c>
      <c r="BE188" s="158">
        <f t="shared" ref="BE188:BE195" si="4">IF(N188="základní",J188,0)</f>
        <v>0</v>
      </c>
      <c r="BF188" s="158">
        <f t="shared" ref="BF188:BF195" si="5">IF(N188="snížená",J188,0)</f>
        <v>0</v>
      </c>
      <c r="BG188" s="158">
        <f t="shared" ref="BG188:BG195" si="6">IF(N188="zákl. přenesená",J188,0)</f>
        <v>0</v>
      </c>
      <c r="BH188" s="158">
        <f t="shared" ref="BH188:BH195" si="7">IF(N188="sníž. přenesená",J188,0)</f>
        <v>0</v>
      </c>
      <c r="BI188" s="158">
        <f t="shared" ref="BI188:BI195" si="8">IF(N188="nulová",J188,0)</f>
        <v>0</v>
      </c>
      <c r="BJ188" s="18" t="s">
        <v>87</v>
      </c>
      <c r="BK188" s="158">
        <f t="shared" ref="BK188:BK195" si="9">ROUND(I188*H188,2)</f>
        <v>0</v>
      </c>
      <c r="BL188" s="18" t="s">
        <v>140</v>
      </c>
      <c r="BM188" s="157" t="s">
        <v>1020</v>
      </c>
    </row>
    <row r="189" spans="1:65" s="2" customFormat="1" ht="21.75" customHeight="1">
      <c r="A189" s="30"/>
      <c r="B189" s="146"/>
      <c r="C189" s="147" t="s">
        <v>336</v>
      </c>
      <c r="D189" s="147" t="s">
        <v>135</v>
      </c>
      <c r="E189" s="148" t="s">
        <v>1021</v>
      </c>
      <c r="F189" s="149" t="s">
        <v>1022</v>
      </c>
      <c r="G189" s="150" t="s">
        <v>276</v>
      </c>
      <c r="H189" s="151">
        <v>28</v>
      </c>
      <c r="I189" s="152"/>
      <c r="J189" s="152">
        <f t="shared" si="0"/>
        <v>0</v>
      </c>
      <c r="K189" s="149" t="s">
        <v>944</v>
      </c>
      <c r="L189" s="31"/>
      <c r="M189" s="153" t="s">
        <v>1</v>
      </c>
      <c r="N189" s="154" t="s">
        <v>40</v>
      </c>
      <c r="O189" s="155">
        <v>0.25800000000000001</v>
      </c>
      <c r="P189" s="155">
        <f t="shared" si="1"/>
        <v>7.2240000000000002</v>
      </c>
      <c r="Q189" s="155">
        <v>2.6800000000000001E-3</v>
      </c>
      <c r="R189" s="155">
        <f t="shared" si="2"/>
        <v>7.5039999999999996E-2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140</v>
      </c>
      <c r="AT189" s="157" t="s">
        <v>135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140</v>
      </c>
      <c r="BM189" s="157" t="s">
        <v>1023</v>
      </c>
    </row>
    <row r="190" spans="1:65" s="2" customFormat="1" ht="21.75" customHeight="1">
      <c r="A190" s="30"/>
      <c r="B190" s="146"/>
      <c r="C190" s="147" t="s">
        <v>341</v>
      </c>
      <c r="D190" s="147" t="s">
        <v>135</v>
      </c>
      <c r="E190" s="148" t="s">
        <v>1024</v>
      </c>
      <c r="F190" s="149" t="s">
        <v>1025</v>
      </c>
      <c r="G190" s="150" t="s">
        <v>339</v>
      </c>
      <c r="H190" s="151">
        <v>1</v>
      </c>
      <c r="I190" s="152"/>
      <c r="J190" s="152">
        <f t="shared" si="0"/>
        <v>0</v>
      </c>
      <c r="K190" s="149" t="s">
        <v>944</v>
      </c>
      <c r="L190" s="31"/>
      <c r="M190" s="153" t="s">
        <v>1</v>
      </c>
      <c r="N190" s="154" t="s">
        <v>40</v>
      </c>
      <c r="O190" s="155">
        <v>0.68300000000000005</v>
      </c>
      <c r="P190" s="155">
        <f t="shared" si="1"/>
        <v>0.68300000000000005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140</v>
      </c>
      <c r="AT190" s="157" t="s">
        <v>135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140</v>
      </c>
      <c r="BM190" s="157" t="s">
        <v>1026</v>
      </c>
    </row>
    <row r="191" spans="1:65" s="2" customFormat="1" ht="16.5" customHeight="1">
      <c r="A191" s="30"/>
      <c r="B191" s="146"/>
      <c r="C191" s="187" t="s">
        <v>345</v>
      </c>
      <c r="D191" s="187" t="s">
        <v>243</v>
      </c>
      <c r="E191" s="188" t="s">
        <v>1027</v>
      </c>
      <c r="F191" s="189" t="s">
        <v>1028</v>
      </c>
      <c r="G191" s="190" t="s">
        <v>339</v>
      </c>
      <c r="H191" s="191">
        <v>1</v>
      </c>
      <c r="I191" s="192"/>
      <c r="J191" s="192">
        <f t="shared" si="0"/>
        <v>0</v>
      </c>
      <c r="K191" s="189" t="s">
        <v>944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5.4000000000000001E-4</v>
      </c>
      <c r="R191" s="155">
        <f t="shared" si="2"/>
        <v>5.4000000000000001E-4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203</v>
      </c>
      <c r="AT191" s="157" t="s">
        <v>243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140</v>
      </c>
      <c r="BM191" s="157" t="s">
        <v>1029</v>
      </c>
    </row>
    <row r="192" spans="1:65" s="2" customFormat="1" ht="21.75" customHeight="1">
      <c r="A192" s="30"/>
      <c r="B192" s="146"/>
      <c r="C192" s="147" t="s">
        <v>349</v>
      </c>
      <c r="D192" s="147" t="s">
        <v>135</v>
      </c>
      <c r="E192" s="148" t="s">
        <v>1030</v>
      </c>
      <c r="F192" s="149" t="s">
        <v>1031</v>
      </c>
      <c r="G192" s="150" t="s">
        <v>339</v>
      </c>
      <c r="H192" s="151">
        <v>2</v>
      </c>
      <c r="I192" s="152"/>
      <c r="J192" s="152">
        <f t="shared" si="0"/>
        <v>0</v>
      </c>
      <c r="K192" s="149" t="s">
        <v>944</v>
      </c>
      <c r="L192" s="31"/>
      <c r="M192" s="153" t="s">
        <v>1</v>
      </c>
      <c r="N192" s="154" t="s">
        <v>40</v>
      </c>
      <c r="O192" s="155">
        <v>0.66700000000000004</v>
      </c>
      <c r="P192" s="155">
        <f t="shared" si="1"/>
        <v>1.3340000000000001</v>
      </c>
      <c r="Q192" s="155">
        <v>0.1056</v>
      </c>
      <c r="R192" s="155">
        <f t="shared" si="2"/>
        <v>0.2112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140</v>
      </c>
      <c r="AT192" s="157" t="s">
        <v>135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140</v>
      </c>
      <c r="BM192" s="157" t="s">
        <v>1032</v>
      </c>
    </row>
    <row r="193" spans="1:65" s="2" customFormat="1" ht="21.75" customHeight="1">
      <c r="A193" s="30"/>
      <c r="B193" s="146"/>
      <c r="C193" s="147" t="s">
        <v>354</v>
      </c>
      <c r="D193" s="147" t="s">
        <v>135</v>
      </c>
      <c r="E193" s="148" t="s">
        <v>1033</v>
      </c>
      <c r="F193" s="149" t="s">
        <v>1034</v>
      </c>
      <c r="G193" s="150" t="s">
        <v>339</v>
      </c>
      <c r="H193" s="151">
        <v>2</v>
      </c>
      <c r="I193" s="152"/>
      <c r="J193" s="152">
        <f t="shared" si="0"/>
        <v>0</v>
      </c>
      <c r="K193" s="149" t="s">
        <v>944</v>
      </c>
      <c r="L193" s="31"/>
      <c r="M193" s="153" t="s">
        <v>1</v>
      </c>
      <c r="N193" s="154" t="s">
        <v>40</v>
      </c>
      <c r="O193" s="155">
        <v>0.16700000000000001</v>
      </c>
      <c r="P193" s="155">
        <f t="shared" si="1"/>
        <v>0.33400000000000002</v>
      </c>
      <c r="Q193" s="155">
        <v>2.4240000000000001E-2</v>
      </c>
      <c r="R193" s="155">
        <f t="shared" si="2"/>
        <v>4.8480000000000002E-2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140</v>
      </c>
      <c r="AT193" s="157" t="s">
        <v>135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140</v>
      </c>
      <c r="BM193" s="157" t="s">
        <v>1035</v>
      </c>
    </row>
    <row r="194" spans="1:65" s="2" customFormat="1" ht="21.75" customHeight="1">
      <c r="A194" s="30"/>
      <c r="B194" s="146"/>
      <c r="C194" s="147" t="s">
        <v>358</v>
      </c>
      <c r="D194" s="147" t="s">
        <v>135</v>
      </c>
      <c r="E194" s="148" t="s">
        <v>1036</v>
      </c>
      <c r="F194" s="149" t="s">
        <v>1037</v>
      </c>
      <c r="G194" s="150" t="s">
        <v>339</v>
      </c>
      <c r="H194" s="151">
        <v>2</v>
      </c>
      <c r="I194" s="152"/>
      <c r="J194" s="152">
        <f t="shared" si="0"/>
        <v>0</v>
      </c>
      <c r="K194" s="149" t="s">
        <v>944</v>
      </c>
      <c r="L194" s="31"/>
      <c r="M194" s="153" t="s">
        <v>1</v>
      </c>
      <c r="N194" s="154" t="s">
        <v>40</v>
      </c>
      <c r="O194" s="155">
        <v>0.33300000000000002</v>
      </c>
      <c r="P194" s="155">
        <f t="shared" si="1"/>
        <v>0.66600000000000004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140</v>
      </c>
      <c r="AT194" s="157" t="s">
        <v>135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140</v>
      </c>
      <c r="BM194" s="157" t="s">
        <v>1038</v>
      </c>
    </row>
    <row r="195" spans="1:65" s="2" customFormat="1" ht="21.75" customHeight="1">
      <c r="A195" s="30"/>
      <c r="B195" s="146"/>
      <c r="C195" s="147" t="s">
        <v>362</v>
      </c>
      <c r="D195" s="147" t="s">
        <v>135</v>
      </c>
      <c r="E195" s="148" t="s">
        <v>1039</v>
      </c>
      <c r="F195" s="149" t="s">
        <v>1040</v>
      </c>
      <c r="G195" s="150" t="s">
        <v>339</v>
      </c>
      <c r="H195" s="151">
        <v>2</v>
      </c>
      <c r="I195" s="152"/>
      <c r="J195" s="152">
        <f t="shared" si="0"/>
        <v>0</v>
      </c>
      <c r="K195" s="149" t="s">
        <v>944</v>
      </c>
      <c r="L195" s="31"/>
      <c r="M195" s="153" t="s">
        <v>1</v>
      </c>
      <c r="N195" s="154" t="s">
        <v>40</v>
      </c>
      <c r="O195" s="155">
        <v>0.999</v>
      </c>
      <c r="P195" s="155">
        <f t="shared" si="1"/>
        <v>1.998</v>
      </c>
      <c r="Q195" s="155">
        <v>0.11514000000000001</v>
      </c>
      <c r="R195" s="155">
        <f t="shared" si="2"/>
        <v>0.23028000000000001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140</v>
      </c>
      <c r="AT195" s="157" t="s">
        <v>135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140</v>
      </c>
      <c r="BM195" s="157" t="s">
        <v>1041</v>
      </c>
    </row>
    <row r="196" spans="1:65" s="12" customFormat="1" ht="22.9" customHeight="1">
      <c r="B196" s="134"/>
      <c r="D196" s="135" t="s">
        <v>73</v>
      </c>
      <c r="E196" s="144" t="s">
        <v>208</v>
      </c>
      <c r="F196" s="144" t="s">
        <v>1042</v>
      </c>
      <c r="J196" s="145">
        <f>BK196</f>
        <v>0</v>
      </c>
      <c r="L196" s="134"/>
      <c r="M196" s="138"/>
      <c r="N196" s="139"/>
      <c r="O196" s="139"/>
      <c r="P196" s="140">
        <f>SUM(P197:P201)</f>
        <v>3.032</v>
      </c>
      <c r="Q196" s="139"/>
      <c r="R196" s="140">
        <f>SUM(R197:R201)</f>
        <v>0.94884000000000013</v>
      </c>
      <c r="S196" s="139"/>
      <c r="T196" s="141">
        <f>SUM(T197:T201)</f>
        <v>0</v>
      </c>
      <c r="AR196" s="135" t="s">
        <v>81</v>
      </c>
      <c r="AT196" s="142" t="s">
        <v>73</v>
      </c>
      <c r="AU196" s="142" t="s">
        <v>81</v>
      </c>
      <c r="AY196" s="135" t="s">
        <v>133</v>
      </c>
      <c r="BK196" s="143">
        <f>SUM(BK197:BK201)</f>
        <v>0</v>
      </c>
    </row>
    <row r="197" spans="1:65" s="2" customFormat="1" ht="21.75" customHeight="1">
      <c r="A197" s="30"/>
      <c r="B197" s="146"/>
      <c r="C197" s="147" t="s">
        <v>367</v>
      </c>
      <c r="D197" s="147" t="s">
        <v>135</v>
      </c>
      <c r="E197" s="148" t="s">
        <v>1043</v>
      </c>
      <c r="F197" s="149" t="s">
        <v>1044</v>
      </c>
      <c r="G197" s="150" t="s">
        <v>276</v>
      </c>
      <c r="H197" s="151">
        <v>4</v>
      </c>
      <c r="I197" s="152"/>
      <c r="J197" s="152">
        <f>ROUND(I197*H197,2)</f>
        <v>0</v>
      </c>
      <c r="K197" s="149" t="s">
        <v>944</v>
      </c>
      <c r="L197" s="31"/>
      <c r="M197" s="153" t="s">
        <v>1</v>
      </c>
      <c r="N197" s="154" t="s">
        <v>40</v>
      </c>
      <c r="O197" s="155">
        <v>0.26800000000000002</v>
      </c>
      <c r="P197" s="155">
        <f>O197*H197</f>
        <v>1.0720000000000001</v>
      </c>
      <c r="Q197" s="155">
        <v>0.15540000000000001</v>
      </c>
      <c r="R197" s="155">
        <f>Q197*H197</f>
        <v>0.62160000000000004</v>
      </c>
      <c r="S197" s="155">
        <v>0</v>
      </c>
      <c r="T197" s="156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7" t="s">
        <v>140</v>
      </c>
      <c r="AT197" s="157" t="s">
        <v>135</v>
      </c>
      <c r="AU197" s="157" t="s">
        <v>87</v>
      </c>
      <c r="AY197" s="18" t="s">
        <v>133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8" t="s">
        <v>87</v>
      </c>
      <c r="BK197" s="158">
        <f>ROUND(I197*H197,2)</f>
        <v>0</v>
      </c>
      <c r="BL197" s="18" t="s">
        <v>140</v>
      </c>
      <c r="BM197" s="157" t="s">
        <v>1045</v>
      </c>
    </row>
    <row r="198" spans="1:65" s="2" customFormat="1" ht="16.5" customHeight="1">
      <c r="A198" s="30"/>
      <c r="B198" s="146"/>
      <c r="C198" s="187" t="s">
        <v>372</v>
      </c>
      <c r="D198" s="187" t="s">
        <v>243</v>
      </c>
      <c r="E198" s="188" t="s">
        <v>1046</v>
      </c>
      <c r="F198" s="189" t="s">
        <v>1047</v>
      </c>
      <c r="G198" s="190" t="s">
        <v>276</v>
      </c>
      <c r="H198" s="191">
        <v>4.04</v>
      </c>
      <c r="I198" s="192"/>
      <c r="J198" s="192">
        <f>ROUND(I198*H198,2)</f>
        <v>0</v>
      </c>
      <c r="K198" s="189" t="s">
        <v>944</v>
      </c>
      <c r="L198" s="193"/>
      <c r="M198" s="194" t="s">
        <v>1</v>
      </c>
      <c r="N198" s="195" t="s">
        <v>40</v>
      </c>
      <c r="O198" s="155">
        <v>0</v>
      </c>
      <c r="P198" s="155">
        <f>O198*H198</f>
        <v>0</v>
      </c>
      <c r="Q198" s="155">
        <v>8.1000000000000003E-2</v>
      </c>
      <c r="R198" s="155">
        <f>Q198*H198</f>
        <v>0.32724000000000003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203</v>
      </c>
      <c r="AT198" s="157" t="s">
        <v>243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1048</v>
      </c>
    </row>
    <row r="199" spans="1:65" s="14" customFormat="1">
      <c r="B199" s="166"/>
      <c r="D199" s="160" t="s">
        <v>142</v>
      </c>
      <c r="F199" s="168" t="s">
        <v>1049</v>
      </c>
      <c r="H199" s="169">
        <v>4.04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142</v>
      </c>
      <c r="AU199" s="167" t="s">
        <v>87</v>
      </c>
      <c r="AV199" s="14" t="s">
        <v>87</v>
      </c>
      <c r="AW199" s="14" t="s">
        <v>3</v>
      </c>
      <c r="AX199" s="14" t="s">
        <v>81</v>
      </c>
      <c r="AY199" s="167" t="s">
        <v>133</v>
      </c>
    </row>
    <row r="200" spans="1:65" s="2" customFormat="1" ht="16.5" customHeight="1">
      <c r="A200" s="30"/>
      <c r="B200" s="146"/>
      <c r="C200" s="147" t="s">
        <v>378</v>
      </c>
      <c r="D200" s="147" t="s">
        <v>135</v>
      </c>
      <c r="E200" s="148" t="s">
        <v>1050</v>
      </c>
      <c r="F200" s="149" t="s">
        <v>1051</v>
      </c>
      <c r="G200" s="150" t="s">
        <v>276</v>
      </c>
      <c r="H200" s="151">
        <v>10</v>
      </c>
      <c r="I200" s="152"/>
      <c r="J200" s="152">
        <f>ROUND(I200*H200,2)</f>
        <v>0</v>
      </c>
      <c r="K200" s="149" t="s">
        <v>944</v>
      </c>
      <c r="L200" s="31"/>
      <c r="M200" s="153" t="s">
        <v>1</v>
      </c>
      <c r="N200" s="154" t="s">
        <v>40</v>
      </c>
      <c r="O200" s="155">
        <v>0.19600000000000001</v>
      </c>
      <c r="P200" s="155">
        <f>O200*H200</f>
        <v>1.96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1052</v>
      </c>
    </row>
    <row r="201" spans="1:65" s="14" customFormat="1">
      <c r="B201" s="166"/>
      <c r="D201" s="160" t="s">
        <v>142</v>
      </c>
      <c r="E201" s="167" t="s">
        <v>1</v>
      </c>
      <c r="F201" s="168" t="s">
        <v>1053</v>
      </c>
      <c r="H201" s="169">
        <v>10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31</v>
      </c>
      <c r="AX201" s="14" t="s">
        <v>81</v>
      </c>
      <c r="AY201" s="167" t="s">
        <v>133</v>
      </c>
    </row>
    <row r="202" spans="1:65" s="12" customFormat="1" ht="22.9" customHeight="1">
      <c r="B202" s="134"/>
      <c r="D202" s="135" t="s">
        <v>73</v>
      </c>
      <c r="E202" s="144" t="s">
        <v>1054</v>
      </c>
      <c r="F202" s="144" t="s">
        <v>1055</v>
      </c>
      <c r="J202" s="145">
        <f>BK202</f>
        <v>0</v>
      </c>
      <c r="L202" s="134"/>
      <c r="M202" s="138"/>
      <c r="N202" s="139"/>
      <c r="O202" s="139"/>
      <c r="P202" s="140">
        <f>SUM(P203:P211)</f>
        <v>0.84094000000000002</v>
      </c>
      <c r="Q202" s="139"/>
      <c r="R202" s="140">
        <f>SUM(R203:R211)</f>
        <v>0</v>
      </c>
      <c r="S202" s="139"/>
      <c r="T202" s="141">
        <f>SUM(T203:T211)</f>
        <v>0</v>
      </c>
      <c r="AR202" s="135" t="s">
        <v>81</v>
      </c>
      <c r="AT202" s="142" t="s">
        <v>73</v>
      </c>
      <c r="AU202" s="142" t="s">
        <v>81</v>
      </c>
      <c r="AY202" s="135" t="s">
        <v>133</v>
      </c>
      <c r="BK202" s="143">
        <f>SUM(BK203:BK211)</f>
        <v>0</v>
      </c>
    </row>
    <row r="203" spans="1:65" s="2" customFormat="1" ht="16.5" customHeight="1">
      <c r="A203" s="30"/>
      <c r="B203" s="146"/>
      <c r="C203" s="147" t="s">
        <v>385</v>
      </c>
      <c r="D203" s="147" t="s">
        <v>135</v>
      </c>
      <c r="E203" s="148" t="s">
        <v>1056</v>
      </c>
      <c r="F203" s="149" t="s">
        <v>1057</v>
      </c>
      <c r="G203" s="150" t="s">
        <v>211</v>
      </c>
      <c r="H203" s="151">
        <v>2.64</v>
      </c>
      <c r="I203" s="152"/>
      <c r="J203" s="152">
        <f>ROUND(I203*H203,2)</f>
        <v>0</v>
      </c>
      <c r="K203" s="149" t="s">
        <v>944</v>
      </c>
      <c r="L203" s="31"/>
      <c r="M203" s="153" t="s">
        <v>1</v>
      </c>
      <c r="N203" s="154" t="s">
        <v>40</v>
      </c>
      <c r="O203" s="155">
        <v>0.03</v>
      </c>
      <c r="P203" s="155">
        <f>O203*H203</f>
        <v>7.9200000000000007E-2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140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140</v>
      </c>
      <c r="BM203" s="157" t="s">
        <v>1058</v>
      </c>
    </row>
    <row r="204" spans="1:65" s="2" customFormat="1" ht="21.75" customHeight="1">
      <c r="A204" s="30"/>
      <c r="B204" s="146"/>
      <c r="C204" s="147" t="s">
        <v>392</v>
      </c>
      <c r="D204" s="147" t="s">
        <v>135</v>
      </c>
      <c r="E204" s="148" t="s">
        <v>1059</v>
      </c>
      <c r="F204" s="149" t="s">
        <v>1060</v>
      </c>
      <c r="G204" s="150" t="s">
        <v>211</v>
      </c>
      <c r="H204" s="151">
        <v>23.76</v>
      </c>
      <c r="I204" s="152"/>
      <c r="J204" s="152">
        <f>ROUND(I204*H204,2)</f>
        <v>0</v>
      </c>
      <c r="K204" s="149" t="s">
        <v>944</v>
      </c>
      <c r="L204" s="31"/>
      <c r="M204" s="153" t="s">
        <v>1</v>
      </c>
      <c r="N204" s="154" t="s">
        <v>40</v>
      </c>
      <c r="O204" s="155">
        <v>2E-3</v>
      </c>
      <c r="P204" s="155">
        <f>O204*H204</f>
        <v>4.7520000000000007E-2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1061</v>
      </c>
    </row>
    <row r="205" spans="1:65" s="14" customFormat="1">
      <c r="B205" s="166"/>
      <c r="D205" s="160" t="s">
        <v>142</v>
      </c>
      <c r="F205" s="168" t="s">
        <v>1062</v>
      </c>
      <c r="H205" s="169">
        <v>23.76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</v>
      </c>
      <c r="AX205" s="14" t="s">
        <v>81</v>
      </c>
      <c r="AY205" s="167" t="s">
        <v>133</v>
      </c>
    </row>
    <row r="206" spans="1:65" s="2" customFormat="1" ht="16.5" customHeight="1">
      <c r="A206" s="30"/>
      <c r="B206" s="146"/>
      <c r="C206" s="147" t="s">
        <v>397</v>
      </c>
      <c r="D206" s="147" t="s">
        <v>135</v>
      </c>
      <c r="E206" s="148" t="s">
        <v>1063</v>
      </c>
      <c r="F206" s="149" t="s">
        <v>1064</v>
      </c>
      <c r="G206" s="150" t="s">
        <v>211</v>
      </c>
      <c r="H206" s="151">
        <v>0.82</v>
      </c>
      <c r="I206" s="152"/>
      <c r="J206" s="152">
        <f>ROUND(I206*H206,2)</f>
        <v>0</v>
      </c>
      <c r="K206" s="149" t="s">
        <v>944</v>
      </c>
      <c r="L206" s="31"/>
      <c r="M206" s="153" t="s">
        <v>1</v>
      </c>
      <c r="N206" s="154" t="s">
        <v>40</v>
      </c>
      <c r="O206" s="155">
        <v>0.83499999999999996</v>
      </c>
      <c r="P206" s="155">
        <f>O206*H206</f>
        <v>0.68469999999999998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1065</v>
      </c>
    </row>
    <row r="207" spans="1:65" s="2" customFormat="1" ht="21.75" customHeight="1">
      <c r="A207" s="30"/>
      <c r="B207" s="146"/>
      <c r="C207" s="147" t="s">
        <v>402</v>
      </c>
      <c r="D207" s="147" t="s">
        <v>135</v>
      </c>
      <c r="E207" s="148" t="s">
        <v>1066</v>
      </c>
      <c r="F207" s="149" t="s">
        <v>1067</v>
      </c>
      <c r="G207" s="150" t="s">
        <v>211</v>
      </c>
      <c r="H207" s="151">
        <v>7.38</v>
      </c>
      <c r="I207" s="152"/>
      <c r="J207" s="152">
        <f>ROUND(I207*H207,2)</f>
        <v>0</v>
      </c>
      <c r="K207" s="149" t="s">
        <v>944</v>
      </c>
      <c r="L207" s="31"/>
      <c r="M207" s="153" t="s">
        <v>1</v>
      </c>
      <c r="N207" s="154" t="s">
        <v>40</v>
      </c>
      <c r="O207" s="155">
        <v>4.0000000000000001E-3</v>
      </c>
      <c r="P207" s="155">
        <f>O207*H207</f>
        <v>2.9520000000000001E-2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140</v>
      </c>
      <c r="AT207" s="157" t="s">
        <v>135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140</v>
      </c>
      <c r="BM207" s="157" t="s">
        <v>1068</v>
      </c>
    </row>
    <row r="208" spans="1:65" s="14" customFormat="1">
      <c r="B208" s="166"/>
      <c r="D208" s="160" t="s">
        <v>142</v>
      </c>
      <c r="F208" s="168" t="s">
        <v>1069</v>
      </c>
      <c r="H208" s="169">
        <v>7.38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21.75" customHeight="1">
      <c r="A209" s="30"/>
      <c r="B209" s="146"/>
      <c r="C209" s="147" t="s">
        <v>406</v>
      </c>
      <c r="D209" s="147" t="s">
        <v>135</v>
      </c>
      <c r="E209" s="148" t="s">
        <v>1070</v>
      </c>
      <c r="F209" s="149" t="s">
        <v>1071</v>
      </c>
      <c r="G209" s="150" t="s">
        <v>211</v>
      </c>
      <c r="H209" s="151">
        <v>0.82</v>
      </c>
      <c r="I209" s="152"/>
      <c r="J209" s="152">
        <f>ROUND(I209*H209,2)</f>
        <v>0</v>
      </c>
      <c r="K209" s="149" t="s">
        <v>944</v>
      </c>
      <c r="L209" s="31"/>
      <c r="M209" s="153" t="s">
        <v>1</v>
      </c>
      <c r="N209" s="154" t="s">
        <v>40</v>
      </c>
      <c r="O209" s="155">
        <v>0</v>
      </c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140</v>
      </c>
      <c r="AT209" s="157" t="s">
        <v>135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140</v>
      </c>
      <c r="BM209" s="157" t="s">
        <v>1072</v>
      </c>
    </row>
    <row r="210" spans="1:65" s="2" customFormat="1" ht="21.75" customHeight="1">
      <c r="A210" s="30"/>
      <c r="B210" s="146"/>
      <c r="C210" s="147" t="s">
        <v>411</v>
      </c>
      <c r="D210" s="147" t="s">
        <v>135</v>
      </c>
      <c r="E210" s="148" t="s">
        <v>1073</v>
      </c>
      <c r="F210" s="149" t="s">
        <v>1074</v>
      </c>
      <c r="G210" s="150" t="s">
        <v>211</v>
      </c>
      <c r="H210" s="151">
        <v>0.88</v>
      </c>
      <c r="I210" s="152"/>
      <c r="J210" s="152">
        <f>ROUND(I210*H210,2)</f>
        <v>0</v>
      </c>
      <c r="K210" s="149" t="s">
        <v>944</v>
      </c>
      <c r="L210" s="31"/>
      <c r="M210" s="153" t="s">
        <v>1</v>
      </c>
      <c r="N210" s="154" t="s">
        <v>40</v>
      </c>
      <c r="O210" s="155">
        <v>0</v>
      </c>
      <c r="P210" s="155">
        <f>O210*H210</f>
        <v>0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7" t="s">
        <v>140</v>
      </c>
      <c r="AT210" s="157" t="s">
        <v>135</v>
      </c>
      <c r="AU210" s="157" t="s">
        <v>87</v>
      </c>
      <c r="AY210" s="18" t="s">
        <v>133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87</v>
      </c>
      <c r="BK210" s="158">
        <f>ROUND(I210*H210,2)</f>
        <v>0</v>
      </c>
      <c r="BL210" s="18" t="s">
        <v>140</v>
      </c>
      <c r="BM210" s="157" t="s">
        <v>1075</v>
      </c>
    </row>
    <row r="211" spans="1:65" s="2" customFormat="1" ht="21.75" customHeight="1">
      <c r="A211" s="30"/>
      <c r="B211" s="146"/>
      <c r="C211" s="147" t="s">
        <v>416</v>
      </c>
      <c r="D211" s="147" t="s">
        <v>135</v>
      </c>
      <c r="E211" s="148" t="s">
        <v>1076</v>
      </c>
      <c r="F211" s="149" t="s">
        <v>1077</v>
      </c>
      <c r="G211" s="150" t="s">
        <v>211</v>
      </c>
      <c r="H211" s="151">
        <v>1.76</v>
      </c>
      <c r="I211" s="152"/>
      <c r="J211" s="152">
        <f>ROUND(I211*H211,2)</f>
        <v>0</v>
      </c>
      <c r="K211" s="149" t="s">
        <v>944</v>
      </c>
      <c r="L211" s="31"/>
      <c r="M211" s="153" t="s">
        <v>1</v>
      </c>
      <c r="N211" s="154" t="s">
        <v>40</v>
      </c>
      <c r="O211" s="155">
        <v>0</v>
      </c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140</v>
      </c>
      <c r="AT211" s="157" t="s">
        <v>135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140</v>
      </c>
      <c r="BM211" s="157" t="s">
        <v>1078</v>
      </c>
    </row>
    <row r="212" spans="1:65" s="12" customFormat="1" ht="22.9" customHeight="1">
      <c r="B212" s="134"/>
      <c r="D212" s="135" t="s">
        <v>73</v>
      </c>
      <c r="E212" s="144" t="s">
        <v>281</v>
      </c>
      <c r="F212" s="144" t="s">
        <v>282</v>
      </c>
      <c r="J212" s="145">
        <f>BK212</f>
        <v>0</v>
      </c>
      <c r="L212" s="134"/>
      <c r="M212" s="138"/>
      <c r="N212" s="139"/>
      <c r="O212" s="139"/>
      <c r="P212" s="140">
        <f>P213</f>
        <v>46.597799999999999</v>
      </c>
      <c r="Q212" s="139"/>
      <c r="R212" s="140">
        <f>R213</f>
        <v>0</v>
      </c>
      <c r="S212" s="139"/>
      <c r="T212" s="141">
        <f>T213</f>
        <v>0</v>
      </c>
      <c r="AR212" s="135" t="s">
        <v>81</v>
      </c>
      <c r="AT212" s="142" t="s">
        <v>73</v>
      </c>
      <c r="AU212" s="142" t="s">
        <v>81</v>
      </c>
      <c r="AY212" s="135" t="s">
        <v>133</v>
      </c>
      <c r="BK212" s="143">
        <f>BK213</f>
        <v>0</v>
      </c>
    </row>
    <row r="213" spans="1:65" s="2" customFormat="1" ht="21.75" customHeight="1">
      <c r="A213" s="30"/>
      <c r="B213" s="146"/>
      <c r="C213" s="147" t="s">
        <v>421</v>
      </c>
      <c r="D213" s="147" t="s">
        <v>135</v>
      </c>
      <c r="E213" s="148" t="s">
        <v>640</v>
      </c>
      <c r="F213" s="149" t="s">
        <v>641</v>
      </c>
      <c r="G213" s="150" t="s">
        <v>211</v>
      </c>
      <c r="H213" s="151">
        <v>31.484999999999999</v>
      </c>
      <c r="I213" s="152"/>
      <c r="J213" s="152">
        <f>ROUND(I213*H213,2)</f>
        <v>0</v>
      </c>
      <c r="K213" s="149" t="s">
        <v>139</v>
      </c>
      <c r="L213" s="31"/>
      <c r="M213" s="153" t="s">
        <v>1</v>
      </c>
      <c r="N213" s="154" t="s">
        <v>40</v>
      </c>
      <c r="O213" s="155">
        <v>1.48</v>
      </c>
      <c r="P213" s="155">
        <f>O213*H213</f>
        <v>46.597799999999999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140</v>
      </c>
      <c r="AT213" s="157" t="s">
        <v>135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140</v>
      </c>
      <c r="BM213" s="157" t="s">
        <v>1079</v>
      </c>
    </row>
    <row r="214" spans="1:65" s="12" customFormat="1" ht="25.9" customHeight="1">
      <c r="B214" s="134"/>
      <c r="D214" s="135" t="s">
        <v>73</v>
      </c>
      <c r="E214" s="136" t="s">
        <v>243</v>
      </c>
      <c r="F214" s="136" t="s">
        <v>816</v>
      </c>
      <c r="J214" s="137">
        <f>BK214</f>
        <v>0</v>
      </c>
      <c r="L214" s="134"/>
      <c r="M214" s="138"/>
      <c r="N214" s="139"/>
      <c r="O214" s="139"/>
      <c r="P214" s="140">
        <f>P215</f>
        <v>3.4965000000000002</v>
      </c>
      <c r="Q214" s="139"/>
      <c r="R214" s="140">
        <f>R215</f>
        <v>4.0473999999999996E-2</v>
      </c>
      <c r="S214" s="139"/>
      <c r="T214" s="141">
        <f>T215</f>
        <v>0</v>
      </c>
      <c r="AR214" s="135" t="s">
        <v>149</v>
      </c>
      <c r="AT214" s="142" t="s">
        <v>73</v>
      </c>
      <c r="AU214" s="142" t="s">
        <v>74</v>
      </c>
      <c r="AY214" s="135" t="s">
        <v>133</v>
      </c>
      <c r="BK214" s="143">
        <f>BK215</f>
        <v>0</v>
      </c>
    </row>
    <row r="215" spans="1:65" s="12" customFormat="1" ht="22.9" customHeight="1">
      <c r="B215" s="134"/>
      <c r="D215" s="135" t="s">
        <v>73</v>
      </c>
      <c r="E215" s="144" t="s">
        <v>1080</v>
      </c>
      <c r="F215" s="144" t="s">
        <v>1081</v>
      </c>
      <c r="J215" s="145">
        <f>BK215</f>
        <v>0</v>
      </c>
      <c r="L215" s="134"/>
      <c r="M215" s="138"/>
      <c r="N215" s="139"/>
      <c r="O215" s="139"/>
      <c r="P215" s="140">
        <f>SUM(P216:P221)</f>
        <v>3.4965000000000002</v>
      </c>
      <c r="Q215" s="139"/>
      <c r="R215" s="140">
        <f>SUM(R216:R221)</f>
        <v>4.0473999999999996E-2</v>
      </c>
      <c r="S215" s="139"/>
      <c r="T215" s="141">
        <f>SUM(T216:T221)</f>
        <v>0</v>
      </c>
      <c r="AR215" s="135" t="s">
        <v>149</v>
      </c>
      <c r="AT215" s="142" t="s">
        <v>73</v>
      </c>
      <c r="AU215" s="142" t="s">
        <v>81</v>
      </c>
      <c r="AY215" s="135" t="s">
        <v>133</v>
      </c>
      <c r="BK215" s="143">
        <f>SUM(BK216:BK221)</f>
        <v>0</v>
      </c>
    </row>
    <row r="216" spans="1:65" s="2" customFormat="1" ht="21.75" customHeight="1">
      <c r="A216" s="30"/>
      <c r="B216" s="146"/>
      <c r="C216" s="147" t="s">
        <v>426</v>
      </c>
      <c r="D216" s="147" t="s">
        <v>135</v>
      </c>
      <c r="E216" s="148" t="s">
        <v>1082</v>
      </c>
      <c r="F216" s="149" t="s">
        <v>1083</v>
      </c>
      <c r="G216" s="150" t="s">
        <v>276</v>
      </c>
      <c r="H216" s="151">
        <v>3.5</v>
      </c>
      <c r="I216" s="152"/>
      <c r="J216" s="152">
        <f>ROUND(I216*H216,2)</f>
        <v>0</v>
      </c>
      <c r="K216" s="149" t="s">
        <v>1</v>
      </c>
      <c r="L216" s="31"/>
      <c r="M216" s="153" t="s">
        <v>1</v>
      </c>
      <c r="N216" s="154" t="s">
        <v>40</v>
      </c>
      <c r="O216" s="155">
        <v>0.55900000000000005</v>
      </c>
      <c r="P216" s="155">
        <f>O216*H216</f>
        <v>1.9565000000000001</v>
      </c>
      <c r="Q216" s="155">
        <v>5.1900000000000002E-3</v>
      </c>
      <c r="R216" s="155">
        <f>Q216*H216</f>
        <v>1.8165000000000001E-2</v>
      </c>
      <c r="S216" s="155">
        <v>0</v>
      </c>
      <c r="T216" s="156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7" t="s">
        <v>598</v>
      </c>
      <c r="AT216" s="157" t="s">
        <v>135</v>
      </c>
      <c r="AU216" s="157" t="s">
        <v>87</v>
      </c>
      <c r="AY216" s="18" t="s">
        <v>133</v>
      </c>
      <c r="BE216" s="158">
        <f>IF(N216="základní",J216,0)</f>
        <v>0</v>
      </c>
      <c r="BF216" s="158">
        <f>IF(N216="snížená",J216,0)</f>
        <v>0</v>
      </c>
      <c r="BG216" s="158">
        <f>IF(N216="zákl. přenesená",J216,0)</f>
        <v>0</v>
      </c>
      <c r="BH216" s="158">
        <f>IF(N216="sníž. přenesená",J216,0)</f>
        <v>0</v>
      </c>
      <c r="BI216" s="158">
        <f>IF(N216="nulová",J216,0)</f>
        <v>0</v>
      </c>
      <c r="BJ216" s="18" t="s">
        <v>87</v>
      </c>
      <c r="BK216" s="158">
        <f>ROUND(I216*H216,2)</f>
        <v>0</v>
      </c>
      <c r="BL216" s="18" t="s">
        <v>598</v>
      </c>
      <c r="BM216" s="157" t="s">
        <v>1084</v>
      </c>
    </row>
    <row r="217" spans="1:65" s="2" customFormat="1" ht="21.75" customHeight="1">
      <c r="A217" s="30"/>
      <c r="B217" s="146"/>
      <c r="C217" s="187" t="s">
        <v>431</v>
      </c>
      <c r="D217" s="187" t="s">
        <v>243</v>
      </c>
      <c r="E217" s="188" t="s">
        <v>1085</v>
      </c>
      <c r="F217" s="189" t="s">
        <v>1086</v>
      </c>
      <c r="G217" s="190" t="s">
        <v>339</v>
      </c>
      <c r="H217" s="191">
        <v>2</v>
      </c>
      <c r="I217" s="192"/>
      <c r="J217" s="192">
        <f>ROUND(I217*H217,2)</f>
        <v>0</v>
      </c>
      <c r="K217" s="189" t="s">
        <v>1</v>
      </c>
      <c r="L217" s="193"/>
      <c r="M217" s="194" t="s">
        <v>1</v>
      </c>
      <c r="N217" s="195" t="s">
        <v>40</v>
      </c>
      <c r="O217" s="155">
        <v>0</v>
      </c>
      <c r="P217" s="155">
        <f>O217*H217</f>
        <v>0</v>
      </c>
      <c r="Q217" s="155">
        <v>6.9999999999999999E-4</v>
      </c>
      <c r="R217" s="155">
        <f>Q217*H217</f>
        <v>1.4E-3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1087</v>
      </c>
      <c r="AT217" s="157" t="s">
        <v>243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1087</v>
      </c>
      <c r="BM217" s="157" t="s">
        <v>1088</v>
      </c>
    </row>
    <row r="218" spans="1:65" s="2" customFormat="1" ht="21.75" customHeight="1">
      <c r="A218" s="30"/>
      <c r="B218" s="146"/>
      <c r="C218" s="147" t="s">
        <v>436</v>
      </c>
      <c r="D218" s="147" t="s">
        <v>135</v>
      </c>
      <c r="E218" s="148" t="s">
        <v>1089</v>
      </c>
      <c r="F218" s="149" t="s">
        <v>1090</v>
      </c>
      <c r="G218" s="150" t="s">
        <v>276</v>
      </c>
      <c r="H218" s="151">
        <v>3.5</v>
      </c>
      <c r="I218" s="152"/>
      <c r="J218" s="152">
        <f>ROUND(I218*H218,2)</f>
        <v>0</v>
      </c>
      <c r="K218" s="149" t="s">
        <v>944</v>
      </c>
      <c r="L218" s="31"/>
      <c r="M218" s="153" t="s">
        <v>1</v>
      </c>
      <c r="N218" s="154" t="s">
        <v>40</v>
      </c>
      <c r="O218" s="155">
        <v>0.44</v>
      </c>
      <c r="P218" s="155">
        <f>O218*H218</f>
        <v>1.54</v>
      </c>
      <c r="Q218" s="155">
        <v>0</v>
      </c>
      <c r="R218" s="155">
        <f>Q218*H218</f>
        <v>0</v>
      </c>
      <c r="S218" s="155">
        <v>0</v>
      </c>
      <c r="T218" s="156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7" t="s">
        <v>598</v>
      </c>
      <c r="AT218" s="157" t="s">
        <v>135</v>
      </c>
      <c r="AU218" s="157" t="s">
        <v>87</v>
      </c>
      <c r="AY218" s="18" t="s">
        <v>133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8" t="s">
        <v>87</v>
      </c>
      <c r="BK218" s="158">
        <f>ROUND(I218*H218,2)</f>
        <v>0</v>
      </c>
      <c r="BL218" s="18" t="s">
        <v>598</v>
      </c>
      <c r="BM218" s="157" t="s">
        <v>1091</v>
      </c>
    </row>
    <row r="219" spans="1:65" s="2" customFormat="1" ht="16.5" customHeight="1">
      <c r="A219" s="30"/>
      <c r="B219" s="146"/>
      <c r="C219" s="187" t="s">
        <v>440</v>
      </c>
      <c r="D219" s="187" t="s">
        <v>243</v>
      </c>
      <c r="E219" s="188" t="s">
        <v>1092</v>
      </c>
      <c r="F219" s="189" t="s">
        <v>1093</v>
      </c>
      <c r="G219" s="190" t="s">
        <v>276</v>
      </c>
      <c r="H219" s="191">
        <v>3.605</v>
      </c>
      <c r="I219" s="192"/>
      <c r="J219" s="192">
        <f>ROUND(I219*H219,2)</f>
        <v>0</v>
      </c>
      <c r="K219" s="189" t="s">
        <v>1</v>
      </c>
      <c r="L219" s="193"/>
      <c r="M219" s="194" t="s">
        <v>1</v>
      </c>
      <c r="N219" s="195" t="s">
        <v>40</v>
      </c>
      <c r="O219" s="155">
        <v>0</v>
      </c>
      <c r="P219" s="155">
        <f>O219*H219</f>
        <v>0</v>
      </c>
      <c r="Q219" s="155">
        <v>5.7999999999999996E-3</v>
      </c>
      <c r="R219" s="155">
        <f>Q219*H219</f>
        <v>2.0908999999999997E-2</v>
      </c>
      <c r="S219" s="155">
        <v>0</v>
      </c>
      <c r="T219" s="156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1087</v>
      </c>
      <c r="AT219" s="157" t="s">
        <v>243</v>
      </c>
      <c r="AU219" s="157" t="s">
        <v>87</v>
      </c>
      <c r="AY219" s="18" t="s">
        <v>133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8" t="s">
        <v>87</v>
      </c>
      <c r="BK219" s="158">
        <f>ROUND(I219*H219,2)</f>
        <v>0</v>
      </c>
      <c r="BL219" s="18" t="s">
        <v>1087</v>
      </c>
      <c r="BM219" s="157" t="s">
        <v>1094</v>
      </c>
    </row>
    <row r="220" spans="1:65" s="14" customFormat="1">
      <c r="B220" s="166"/>
      <c r="D220" s="160" t="s">
        <v>142</v>
      </c>
      <c r="F220" s="168" t="s">
        <v>1095</v>
      </c>
      <c r="H220" s="169">
        <v>3.605</v>
      </c>
      <c r="L220" s="166"/>
      <c r="M220" s="170"/>
      <c r="N220" s="171"/>
      <c r="O220" s="171"/>
      <c r="P220" s="171"/>
      <c r="Q220" s="171"/>
      <c r="R220" s="171"/>
      <c r="S220" s="171"/>
      <c r="T220" s="172"/>
      <c r="AT220" s="167" t="s">
        <v>142</v>
      </c>
      <c r="AU220" s="167" t="s">
        <v>87</v>
      </c>
      <c r="AV220" s="14" t="s">
        <v>87</v>
      </c>
      <c r="AW220" s="14" t="s">
        <v>3</v>
      </c>
      <c r="AX220" s="14" t="s">
        <v>81</v>
      </c>
      <c r="AY220" s="167" t="s">
        <v>133</v>
      </c>
    </row>
    <row r="221" spans="1:65" s="2" customFormat="1" ht="16.5" customHeight="1">
      <c r="A221" s="30"/>
      <c r="B221" s="146"/>
      <c r="C221" s="147" t="s">
        <v>445</v>
      </c>
      <c r="D221" s="147" t="s">
        <v>135</v>
      </c>
      <c r="E221" s="148" t="s">
        <v>1096</v>
      </c>
      <c r="F221" s="149" t="s">
        <v>1097</v>
      </c>
      <c r="G221" s="150" t="s">
        <v>672</v>
      </c>
      <c r="H221" s="151">
        <v>81.745000000000005</v>
      </c>
      <c r="I221" s="152"/>
      <c r="J221" s="152">
        <f>ROUND(I221*H221,2)</f>
        <v>0</v>
      </c>
      <c r="K221" s="149" t="s">
        <v>1</v>
      </c>
      <c r="L221" s="31"/>
      <c r="M221" s="153" t="s">
        <v>1</v>
      </c>
      <c r="N221" s="154" t="s">
        <v>40</v>
      </c>
      <c r="O221" s="155">
        <v>0</v>
      </c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598</v>
      </c>
      <c r="AT221" s="157" t="s">
        <v>135</v>
      </c>
      <c r="AU221" s="157" t="s">
        <v>87</v>
      </c>
      <c r="AY221" s="18" t="s">
        <v>133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87</v>
      </c>
      <c r="BK221" s="158">
        <f>ROUND(I221*H221,2)</f>
        <v>0</v>
      </c>
      <c r="BL221" s="18" t="s">
        <v>598</v>
      </c>
      <c r="BM221" s="157" t="s">
        <v>1098</v>
      </c>
    </row>
    <row r="222" spans="1:65" s="12" customFormat="1" ht="25.9" customHeight="1">
      <c r="B222" s="134"/>
      <c r="D222" s="135" t="s">
        <v>73</v>
      </c>
      <c r="E222" s="136" t="s">
        <v>829</v>
      </c>
      <c r="F222" s="136" t="s">
        <v>830</v>
      </c>
      <c r="J222" s="137">
        <f>BK222</f>
        <v>0</v>
      </c>
      <c r="L222" s="134"/>
      <c r="M222" s="138"/>
      <c r="N222" s="139"/>
      <c r="O222" s="139"/>
      <c r="P222" s="140">
        <f>P223</f>
        <v>0</v>
      </c>
      <c r="Q222" s="139"/>
      <c r="R222" s="140">
        <f>R223</f>
        <v>0</v>
      </c>
      <c r="S222" s="139"/>
      <c r="T222" s="141">
        <f>T223</f>
        <v>0</v>
      </c>
      <c r="AR222" s="135" t="s">
        <v>190</v>
      </c>
      <c r="AT222" s="142" t="s">
        <v>73</v>
      </c>
      <c r="AU222" s="142" t="s">
        <v>74</v>
      </c>
      <c r="AY222" s="135" t="s">
        <v>133</v>
      </c>
      <c r="BK222" s="143">
        <f>BK223</f>
        <v>0</v>
      </c>
    </row>
    <row r="223" spans="1:65" s="12" customFormat="1" ht="22.9" customHeight="1">
      <c r="B223" s="134"/>
      <c r="D223" s="135" t="s">
        <v>73</v>
      </c>
      <c r="E223" s="144" t="s">
        <v>831</v>
      </c>
      <c r="F223" s="144" t="s">
        <v>832</v>
      </c>
      <c r="J223" s="145">
        <f>BK223</f>
        <v>0</v>
      </c>
      <c r="L223" s="134"/>
      <c r="M223" s="138"/>
      <c r="N223" s="139"/>
      <c r="O223" s="139"/>
      <c r="P223" s="140">
        <f>SUM(P224:P225)</f>
        <v>0</v>
      </c>
      <c r="Q223" s="139"/>
      <c r="R223" s="140">
        <f>SUM(R224:R225)</f>
        <v>0</v>
      </c>
      <c r="S223" s="139"/>
      <c r="T223" s="141">
        <f>SUM(T224:T225)</f>
        <v>0</v>
      </c>
      <c r="AR223" s="135" t="s">
        <v>190</v>
      </c>
      <c r="AT223" s="142" t="s">
        <v>73</v>
      </c>
      <c r="AU223" s="142" t="s">
        <v>81</v>
      </c>
      <c r="AY223" s="135" t="s">
        <v>133</v>
      </c>
      <c r="BK223" s="143">
        <f>SUM(BK224:BK225)</f>
        <v>0</v>
      </c>
    </row>
    <row r="224" spans="1:65" s="2" customFormat="1" ht="16.5" customHeight="1">
      <c r="A224" s="30"/>
      <c r="B224" s="146"/>
      <c r="C224" s="147" t="s">
        <v>451</v>
      </c>
      <c r="D224" s="147" t="s">
        <v>135</v>
      </c>
      <c r="E224" s="148" t="s">
        <v>833</v>
      </c>
      <c r="F224" s="149" t="s">
        <v>834</v>
      </c>
      <c r="G224" s="150" t="s">
        <v>339</v>
      </c>
      <c r="H224" s="151">
        <v>1</v>
      </c>
      <c r="I224" s="152"/>
      <c r="J224" s="152">
        <f>ROUND(I224*H224,2)</f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>O224*H224</f>
        <v>0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836</v>
      </c>
      <c r="AT224" s="157" t="s">
        <v>135</v>
      </c>
      <c r="AU224" s="157" t="s">
        <v>87</v>
      </c>
      <c r="AY224" s="18" t="s">
        <v>133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8" t="s">
        <v>87</v>
      </c>
      <c r="BK224" s="158">
        <f>ROUND(I224*H224,2)</f>
        <v>0</v>
      </c>
      <c r="BL224" s="18" t="s">
        <v>836</v>
      </c>
      <c r="BM224" s="157" t="s">
        <v>1099</v>
      </c>
    </row>
    <row r="225" spans="1:65" s="2" customFormat="1" ht="16.5" customHeight="1">
      <c r="A225" s="30"/>
      <c r="B225" s="146"/>
      <c r="C225" s="147" t="s">
        <v>456</v>
      </c>
      <c r="D225" s="147" t="s">
        <v>135</v>
      </c>
      <c r="E225" s="148" t="s">
        <v>838</v>
      </c>
      <c r="F225" s="149" t="s">
        <v>839</v>
      </c>
      <c r="G225" s="150" t="s">
        <v>339</v>
      </c>
      <c r="H225" s="151">
        <v>1</v>
      </c>
      <c r="I225" s="152"/>
      <c r="J225" s="152">
        <f>ROUND(I225*H225,2)</f>
        <v>0</v>
      </c>
      <c r="K225" s="149" t="s">
        <v>139</v>
      </c>
      <c r="L225" s="31"/>
      <c r="M225" s="196" t="s">
        <v>1</v>
      </c>
      <c r="N225" s="197" t="s">
        <v>40</v>
      </c>
      <c r="O225" s="198">
        <v>0</v>
      </c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7" t="s">
        <v>836</v>
      </c>
      <c r="AT225" s="157" t="s">
        <v>135</v>
      </c>
      <c r="AU225" s="157" t="s">
        <v>87</v>
      </c>
      <c r="AY225" s="18" t="s">
        <v>133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8" t="s">
        <v>87</v>
      </c>
      <c r="BK225" s="158">
        <f>ROUND(I225*H225,2)</f>
        <v>0</v>
      </c>
      <c r="BL225" s="18" t="s">
        <v>836</v>
      </c>
      <c r="BM225" s="157" t="s">
        <v>1100</v>
      </c>
    </row>
    <row r="226" spans="1:65" s="2" customFormat="1" ht="6.95" customHeight="1">
      <c r="A226" s="30"/>
      <c r="B226" s="45"/>
      <c r="C226" s="46"/>
      <c r="D226" s="46"/>
      <c r="E226" s="46"/>
      <c r="F226" s="46"/>
      <c r="G226" s="46"/>
      <c r="H226" s="46"/>
      <c r="I226" s="46"/>
      <c r="J226" s="46"/>
      <c r="K226" s="46"/>
      <c r="L226" s="31"/>
      <c r="M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</row>
  </sheetData>
  <autoFilter ref="C131:K225" xr:uid="{00000000-0009-0000-0000-000004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2020-03-08T09:48:14Z</dcterms:created>
  <dcterms:modified xsi:type="dcterms:W3CDTF">2020-10-15T06:37:22Z</dcterms:modified>
</cp:coreProperties>
</file>